
<file path=[Content_Types].xml><?xml version="1.0" encoding="utf-8"?>
<Types xmlns="http://schemas.openxmlformats.org/package/2006/content-type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rawings/drawing9.xml" ContentType="application/vnd.openxmlformats-officedocument.drawing+xml"/>
  <Override PartName="/xl/drawings/drawing10.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mc:AlternateContent xmlns:mc="http://schemas.openxmlformats.org/markup-compatibility/2006">
    <mc:Choice Requires="x15">
      <x15ac:absPath xmlns:x15ac="http://schemas.microsoft.com/office/spreadsheetml/2010/11/ac" url="C:\Users\strual\Downloads\"/>
    </mc:Choice>
  </mc:AlternateContent>
  <xr:revisionPtr revIDLastSave="0" documentId="8_{36D73124-0873-416F-916E-FD172231C1B2}" xr6:coauthVersionLast="47" xr6:coauthVersionMax="47" xr10:uidLastSave="{00000000-0000-0000-0000-000000000000}"/>
  <bookViews>
    <workbookView xWindow="-120" yWindow="-120" windowWidth="29040" windowHeight="15720" tabRatio="872" xr2:uid="{C21AD57F-5F2A-44D5-8E42-C1BAF789DAB4}"/>
  </bookViews>
  <sheets>
    <sheet name="READ ME FIRST!" sheetId="10" r:id="rId1"/>
    <sheet name="Summary" sheetId="2" r:id="rId2"/>
    <sheet name="General Assumptions" sheetId="8" r:id="rId3"/>
    <sheet name="Staffing Assumptions" sheetId="3" r:id="rId4"/>
    <sheet name="Staffing Calculations" sheetId="9" r:id="rId5"/>
    <sheet name="Purchased Services" sheetId="4" r:id="rId6"/>
    <sheet name="Non-Personnel" sheetId="11" r:id="rId7"/>
    <sheet name="Physical Plant" sheetId="6" r:id="rId8"/>
    <sheet name="Proposed Reallocations" sheetId="12" r:id="rId9"/>
    <sheet name="Sources of Funds" sheetId="7" r:id="rId10"/>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77" i="12" l="1"/>
  <c r="G77" i="12"/>
  <c r="H77" i="12"/>
  <c r="I77" i="12"/>
  <c r="J77" i="12"/>
  <c r="F78" i="12"/>
  <c r="G78" i="12"/>
  <c r="H78" i="12"/>
  <c r="I78" i="12"/>
  <c r="J78" i="12"/>
  <c r="F79" i="12"/>
  <c r="G79" i="12"/>
  <c r="H79" i="12"/>
  <c r="I79" i="12"/>
  <c r="J79" i="12"/>
  <c r="F80" i="12"/>
  <c r="G80" i="12"/>
  <c r="H80" i="12"/>
  <c r="I80" i="12"/>
  <c r="J80" i="12"/>
  <c r="J76" i="12"/>
  <c r="I76" i="12"/>
  <c r="H76" i="12"/>
  <c r="G76" i="12"/>
  <c r="F76" i="12"/>
  <c r="J73" i="12"/>
  <c r="I73" i="12"/>
  <c r="H73" i="12"/>
  <c r="G73" i="12"/>
  <c r="F73" i="12"/>
  <c r="J72" i="12"/>
  <c r="I72" i="12"/>
  <c r="H72" i="12"/>
  <c r="G72" i="12"/>
  <c r="F72" i="12"/>
  <c r="J71" i="12"/>
  <c r="I71" i="12"/>
  <c r="H71" i="12"/>
  <c r="G71" i="12"/>
  <c r="F71" i="12"/>
  <c r="J70" i="12"/>
  <c r="I70" i="12"/>
  <c r="H70" i="12"/>
  <c r="G70" i="12"/>
  <c r="F70" i="12"/>
  <c r="F64" i="12"/>
  <c r="G64" i="12"/>
  <c r="H64" i="12"/>
  <c r="I64" i="12"/>
  <c r="J64" i="12"/>
  <c r="F65" i="12"/>
  <c r="G65" i="12"/>
  <c r="H65" i="12"/>
  <c r="I65" i="12"/>
  <c r="J65" i="12"/>
  <c r="F66" i="12"/>
  <c r="G66" i="12"/>
  <c r="H66" i="12"/>
  <c r="I66" i="12"/>
  <c r="J66" i="12"/>
  <c r="I58" i="12"/>
  <c r="I57" i="12"/>
  <c r="I56" i="12"/>
  <c r="I55" i="12"/>
  <c r="I54" i="12"/>
  <c r="I51" i="12"/>
  <c r="I50" i="12"/>
  <c r="I49" i="12"/>
  <c r="I48" i="12"/>
  <c r="I47" i="12"/>
  <c r="H69" i="12" s="1"/>
  <c r="I41" i="12"/>
  <c r="I63" i="12" s="1"/>
  <c r="I44" i="12"/>
  <c r="I43" i="12"/>
  <c r="I42" i="12"/>
  <c r="L38" i="7"/>
  <c r="L21" i="2" s="1"/>
  <c r="K38" i="7"/>
  <c r="K21" i="2" s="1"/>
  <c r="J38" i="7"/>
  <c r="J21" i="2" s="1"/>
  <c r="I38" i="7"/>
  <c r="I21" i="2" s="1"/>
  <c r="H38" i="7"/>
  <c r="H21" i="2" s="1"/>
  <c r="L37" i="7"/>
  <c r="L20" i="2" s="1"/>
  <c r="K37" i="7"/>
  <c r="K20" i="2" s="1"/>
  <c r="J37" i="7"/>
  <c r="J20" i="2" s="1"/>
  <c r="I37" i="7"/>
  <c r="I20" i="2" s="1"/>
  <c r="H37" i="7"/>
  <c r="H20" i="2" s="1"/>
  <c r="L36" i="7"/>
  <c r="L19" i="2" s="1"/>
  <c r="K36" i="7"/>
  <c r="K19" i="2" s="1"/>
  <c r="J36" i="7"/>
  <c r="J19" i="2" s="1"/>
  <c r="I36" i="7"/>
  <c r="I19" i="2" s="1"/>
  <c r="H36" i="7"/>
  <c r="H19" i="2" s="1"/>
  <c r="L19" i="7"/>
  <c r="K19" i="7"/>
  <c r="J19" i="7"/>
  <c r="I19" i="7"/>
  <c r="H19" i="7"/>
  <c r="L18" i="7"/>
  <c r="K18" i="7"/>
  <c r="J18" i="7"/>
  <c r="I18" i="7"/>
  <c r="H18" i="7"/>
  <c r="L17" i="7"/>
  <c r="K17" i="7"/>
  <c r="J17" i="7"/>
  <c r="I17" i="7"/>
  <c r="H17" i="7"/>
  <c r="D80" i="12"/>
  <c r="D79" i="12"/>
  <c r="D78" i="12"/>
  <c r="D77" i="12"/>
  <c r="D76" i="12"/>
  <c r="D73" i="12"/>
  <c r="D72" i="12"/>
  <c r="D71" i="12"/>
  <c r="D70" i="12"/>
  <c r="D69" i="12"/>
  <c r="D64" i="12"/>
  <c r="D65" i="12"/>
  <c r="D66" i="12"/>
  <c r="D63" i="12"/>
  <c r="I21" i="12"/>
  <c r="J35" i="12" s="1"/>
  <c r="I20" i="12"/>
  <c r="F34" i="12" s="1"/>
  <c r="I17" i="12"/>
  <c r="J31" i="12" s="1"/>
  <c r="I16" i="12"/>
  <c r="J30" i="12" s="1"/>
  <c r="I13" i="12"/>
  <c r="C42" i="6"/>
  <c r="L48" i="6"/>
  <c r="L40" i="6"/>
  <c r="C48" i="6"/>
  <c r="C47" i="6"/>
  <c r="C46" i="6"/>
  <c r="C45" i="6"/>
  <c r="C44" i="6"/>
  <c r="C43" i="6"/>
  <c r="C41" i="6"/>
  <c r="C40" i="6"/>
  <c r="G17" i="6"/>
  <c r="C21" i="6"/>
  <c r="C20" i="6"/>
  <c r="C19" i="6"/>
  <c r="C18" i="6"/>
  <c r="C17" i="6"/>
  <c r="E13" i="9"/>
  <c r="D14" i="9"/>
  <c r="D13" i="9"/>
  <c r="D12" i="9"/>
  <c r="D11" i="9"/>
  <c r="D10" i="9"/>
  <c r="G47" i="11"/>
  <c r="K46" i="11"/>
  <c r="K45" i="11"/>
  <c r="J45" i="11"/>
  <c r="G41" i="11"/>
  <c r="I22" i="11"/>
  <c r="H22" i="11"/>
  <c r="G22" i="11"/>
  <c r="G21" i="11"/>
  <c r="F21" i="11"/>
  <c r="D49" i="11"/>
  <c r="D48" i="11"/>
  <c r="D47" i="11"/>
  <c r="D46" i="11"/>
  <c r="D45" i="11"/>
  <c r="D44" i="11"/>
  <c r="D43" i="11"/>
  <c r="D42" i="11"/>
  <c r="D41" i="11"/>
  <c r="D22" i="11"/>
  <c r="D21" i="11"/>
  <c r="D20" i="11"/>
  <c r="D19" i="11"/>
  <c r="D18" i="11"/>
  <c r="H52" i="4"/>
  <c r="K51" i="4"/>
  <c r="I51" i="4"/>
  <c r="H51" i="4"/>
  <c r="L50" i="4"/>
  <c r="K50" i="4"/>
  <c r="H46" i="4"/>
  <c r="K45" i="4"/>
  <c r="I45" i="4"/>
  <c r="D53" i="4"/>
  <c r="D52" i="4"/>
  <c r="D51" i="4"/>
  <c r="D50" i="4"/>
  <c r="D49" i="4"/>
  <c r="D48" i="4"/>
  <c r="D47" i="4"/>
  <c r="D46" i="4"/>
  <c r="D45" i="4"/>
  <c r="G38" i="4"/>
  <c r="G39" i="4"/>
  <c r="G40" i="4"/>
  <c r="G41" i="4"/>
  <c r="G37" i="4"/>
  <c r="G36" i="4"/>
  <c r="G35" i="4"/>
  <c r="G34" i="4"/>
  <c r="G33" i="4"/>
  <c r="D25" i="4"/>
  <c r="D24" i="4"/>
  <c r="D23" i="4"/>
  <c r="D22" i="4"/>
  <c r="I23" i="4"/>
  <c r="H23" i="4"/>
  <c r="G23" i="4"/>
  <c r="F23" i="4"/>
  <c r="E23" i="4"/>
  <c r="E22" i="4"/>
  <c r="I21" i="4"/>
  <c r="G13" i="4"/>
  <c r="G14" i="4"/>
  <c r="G15" i="4"/>
  <c r="G16" i="4"/>
  <c r="G17" i="4"/>
  <c r="D21" i="4"/>
  <c r="L13" i="8"/>
  <c r="L41" i="6" s="1"/>
  <c r="K13" i="8"/>
  <c r="J46" i="11" s="1"/>
  <c r="J13" i="8"/>
  <c r="G19" i="11" s="1"/>
  <c r="I13" i="8"/>
  <c r="I48" i="6" s="1"/>
  <c r="L12" i="8"/>
  <c r="K12" i="8"/>
  <c r="J12" i="8"/>
  <c r="I12" i="8"/>
  <c r="L11" i="8"/>
  <c r="K11" i="8"/>
  <c r="J11" i="8"/>
  <c r="I11" i="8"/>
  <c r="L10" i="8"/>
  <c r="K10" i="8"/>
  <c r="J10" i="8"/>
  <c r="I10" i="8"/>
  <c r="H13" i="8"/>
  <c r="H45" i="6" s="1"/>
  <c r="H12" i="8"/>
  <c r="G43" i="9" s="1"/>
  <c r="H11" i="8"/>
  <c r="G13" i="9" s="1"/>
  <c r="H10" i="8"/>
  <c r="L9" i="8"/>
  <c r="K9" i="8"/>
  <c r="J22" i="9" s="1"/>
  <c r="J9" i="8"/>
  <c r="I9" i="8"/>
  <c r="H9" i="8"/>
  <c r="D45" i="9"/>
  <c r="D44" i="9"/>
  <c r="D43" i="9"/>
  <c r="D42" i="9"/>
  <c r="D41" i="9"/>
  <c r="D38" i="9"/>
  <c r="D37" i="9"/>
  <c r="D36" i="9"/>
  <c r="D33" i="9"/>
  <c r="D32" i="9"/>
  <c r="D31" i="9"/>
  <c r="D30" i="9"/>
  <c r="D29" i="9"/>
  <c r="D28" i="9"/>
  <c r="D25" i="9"/>
  <c r="D24" i="9"/>
  <c r="D23" i="9"/>
  <c r="D22" i="9"/>
  <c r="H47" i="9"/>
  <c r="G47" i="9"/>
  <c r="E23" i="9"/>
  <c r="E24" i="9"/>
  <c r="E25" i="9"/>
  <c r="E28" i="9"/>
  <c r="E29" i="9"/>
  <c r="E30" i="9"/>
  <c r="K30" i="9" s="1"/>
  <c r="E31" i="9"/>
  <c r="G31" i="9" s="1"/>
  <c r="E32" i="9"/>
  <c r="G32" i="9" s="1"/>
  <c r="E33" i="9"/>
  <c r="G33" i="9" s="1"/>
  <c r="E36" i="9"/>
  <c r="E37" i="9"/>
  <c r="E38" i="9"/>
  <c r="E41" i="9"/>
  <c r="E42" i="9"/>
  <c r="E43" i="9"/>
  <c r="E44" i="9"/>
  <c r="E45" i="9"/>
  <c r="E22" i="9"/>
  <c r="E14" i="9"/>
  <c r="E12" i="9"/>
  <c r="E11" i="9"/>
  <c r="E10" i="9"/>
  <c r="K49" i="3"/>
  <c r="K47" i="9" s="1"/>
  <c r="J49" i="3"/>
  <c r="J47" i="9" s="1"/>
  <c r="I49" i="3"/>
  <c r="I47" i="9" s="1"/>
  <c r="H49" i="3"/>
  <c r="G49" i="3"/>
  <c r="K19" i="3"/>
  <c r="K16" i="9" s="1"/>
  <c r="J19" i="3"/>
  <c r="J16" i="9" s="1"/>
  <c r="I19" i="3"/>
  <c r="I16" i="9" s="1"/>
  <c r="H19" i="3"/>
  <c r="H16" i="9" s="1"/>
  <c r="G19" i="3"/>
  <c r="G16" i="9" s="1"/>
  <c r="I42" i="9" l="1"/>
  <c r="K36" i="9"/>
  <c r="J27" i="12"/>
  <c r="G29" i="9"/>
  <c r="G28" i="9"/>
  <c r="G22" i="9"/>
  <c r="G25" i="9"/>
  <c r="J23" i="9"/>
  <c r="I47" i="11"/>
  <c r="J52" i="4"/>
  <c r="K17" i="6"/>
  <c r="K20" i="6"/>
  <c r="I49" i="4"/>
  <c r="I19" i="11"/>
  <c r="H44" i="11"/>
  <c r="G21" i="6"/>
  <c r="L45" i="6"/>
  <c r="E25" i="4"/>
  <c r="F19" i="11"/>
  <c r="F23" i="11" s="1"/>
  <c r="H19" i="11"/>
  <c r="H23" i="11" s="1"/>
  <c r="E21" i="4"/>
  <c r="E26" i="4" s="1"/>
  <c r="E20" i="11"/>
  <c r="I44" i="11"/>
  <c r="H46" i="6"/>
  <c r="I47" i="4"/>
  <c r="K48" i="11"/>
  <c r="H48" i="4"/>
  <c r="L48" i="4"/>
  <c r="G44" i="11"/>
  <c r="K45" i="6"/>
  <c r="J49" i="4"/>
  <c r="G21" i="4"/>
  <c r="J50" i="4"/>
  <c r="G20" i="11"/>
  <c r="K44" i="11"/>
  <c r="J48" i="6"/>
  <c r="H47" i="11"/>
  <c r="I46" i="4"/>
  <c r="I17" i="6"/>
  <c r="J47" i="11"/>
  <c r="J47" i="4"/>
  <c r="K47" i="4"/>
  <c r="K53" i="4"/>
  <c r="E18" i="11"/>
  <c r="I42" i="11"/>
  <c r="G49" i="11"/>
  <c r="G19" i="6"/>
  <c r="J42" i="6"/>
  <c r="H41" i="11"/>
  <c r="J17" i="6"/>
  <c r="K52" i="4"/>
  <c r="H42" i="6"/>
  <c r="G24" i="4"/>
  <c r="H24" i="4"/>
  <c r="L47" i="4"/>
  <c r="L53" i="4"/>
  <c r="F18" i="11"/>
  <c r="J42" i="11"/>
  <c r="H20" i="6"/>
  <c r="K42" i="6"/>
  <c r="F24" i="4"/>
  <c r="J41" i="11"/>
  <c r="J43" i="11"/>
  <c r="I20" i="6"/>
  <c r="L42" i="6"/>
  <c r="F25" i="4"/>
  <c r="J48" i="4"/>
  <c r="K43" i="11"/>
  <c r="J20" i="6"/>
  <c r="I45" i="6"/>
  <c r="F69" i="12"/>
  <c r="I69" i="12"/>
  <c r="I82" i="12" s="1"/>
  <c r="G69" i="12"/>
  <c r="J69" i="12"/>
  <c r="J63" i="12"/>
  <c r="F63" i="12"/>
  <c r="G63" i="12"/>
  <c r="H63" i="12"/>
  <c r="G23" i="9"/>
  <c r="I37" i="9"/>
  <c r="J38" i="9"/>
  <c r="H25" i="9"/>
  <c r="I22" i="9"/>
  <c r="I44" i="9"/>
  <c r="J44" i="9"/>
  <c r="K23" i="9"/>
  <c r="K43" i="9"/>
  <c r="H35" i="12"/>
  <c r="G34" i="12"/>
  <c r="H34" i="12"/>
  <c r="I34" i="12"/>
  <c r="J34" i="12"/>
  <c r="F30" i="12"/>
  <c r="F35" i="12"/>
  <c r="G30" i="12"/>
  <c r="G35" i="12"/>
  <c r="H30" i="12"/>
  <c r="I30" i="12"/>
  <c r="I35" i="12"/>
  <c r="F31" i="12"/>
  <c r="G31" i="12"/>
  <c r="H31" i="12"/>
  <c r="I31" i="12"/>
  <c r="H17" i="6"/>
  <c r="I42" i="6"/>
  <c r="J45" i="6"/>
  <c r="K48" i="6"/>
  <c r="E24" i="4"/>
  <c r="H45" i="4"/>
  <c r="I48" i="4"/>
  <c r="J51" i="4"/>
  <c r="F20" i="11"/>
  <c r="I41" i="11"/>
  <c r="J44" i="11"/>
  <c r="K47" i="11"/>
  <c r="G18" i="6"/>
  <c r="G23" i="6" s="1"/>
  <c r="H21" i="6"/>
  <c r="H43" i="6"/>
  <c r="I46" i="6"/>
  <c r="G48" i="11"/>
  <c r="H18" i="6"/>
  <c r="I21" i="6"/>
  <c r="H40" i="6"/>
  <c r="I43" i="6"/>
  <c r="J46" i="6"/>
  <c r="F21" i="4"/>
  <c r="J45" i="4"/>
  <c r="K48" i="4"/>
  <c r="L51" i="4"/>
  <c r="H20" i="11"/>
  <c r="K41" i="11"/>
  <c r="G45" i="11"/>
  <c r="H48" i="11"/>
  <c r="H51" i="11" s="1"/>
  <c r="I12" i="2" s="1"/>
  <c r="I18" i="6"/>
  <c r="J21" i="6"/>
  <c r="I40" i="6"/>
  <c r="J43" i="6"/>
  <c r="K46" i="6"/>
  <c r="I20" i="11"/>
  <c r="G42" i="11"/>
  <c r="H45" i="11"/>
  <c r="I48" i="11"/>
  <c r="J18" i="6"/>
  <c r="K21" i="6"/>
  <c r="J40" i="6"/>
  <c r="K43" i="6"/>
  <c r="L46" i="6"/>
  <c r="H21" i="4"/>
  <c r="I24" i="4"/>
  <c r="I26" i="4" s="1"/>
  <c r="L45" i="4"/>
  <c r="H49" i="4"/>
  <c r="I52" i="4"/>
  <c r="E21" i="11"/>
  <c r="H42" i="11"/>
  <c r="I45" i="11"/>
  <c r="J48" i="11"/>
  <c r="K18" i="6"/>
  <c r="K40" i="6"/>
  <c r="L43" i="6"/>
  <c r="H47" i="6"/>
  <c r="H44" i="6"/>
  <c r="I47" i="6"/>
  <c r="H19" i="6"/>
  <c r="H41" i="6"/>
  <c r="I44" i="6"/>
  <c r="J47" i="6"/>
  <c r="F22" i="4"/>
  <c r="G25" i="4"/>
  <c r="G26" i="4" s="1"/>
  <c r="J46" i="4"/>
  <c r="K49" i="4"/>
  <c r="L52" i="4"/>
  <c r="G18" i="11"/>
  <c r="H21" i="11"/>
  <c r="K42" i="11"/>
  <c r="G46" i="11"/>
  <c r="H49" i="11"/>
  <c r="I19" i="6"/>
  <c r="I41" i="6"/>
  <c r="J44" i="6"/>
  <c r="K47" i="6"/>
  <c r="G22" i="4"/>
  <c r="H25" i="4"/>
  <c r="K46" i="4"/>
  <c r="K55" i="4" s="1"/>
  <c r="K11" i="2" s="1"/>
  <c r="L49" i="4"/>
  <c r="H53" i="4"/>
  <c r="H18" i="11"/>
  <c r="I21" i="11"/>
  <c r="G43" i="11"/>
  <c r="H46" i="11"/>
  <c r="I49" i="11"/>
  <c r="J19" i="6"/>
  <c r="J41" i="6"/>
  <c r="K44" i="6"/>
  <c r="L47" i="6"/>
  <c r="H22" i="4"/>
  <c r="I25" i="4"/>
  <c r="L46" i="4"/>
  <c r="H50" i="4"/>
  <c r="I53" i="4"/>
  <c r="I18" i="11"/>
  <c r="I23" i="11" s="1"/>
  <c r="E22" i="11"/>
  <c r="H43" i="11"/>
  <c r="I46" i="11"/>
  <c r="J49" i="11"/>
  <c r="K19" i="6"/>
  <c r="K41" i="6"/>
  <c r="L44" i="6"/>
  <c r="H48" i="6"/>
  <c r="I22" i="4"/>
  <c r="H47" i="4"/>
  <c r="I50" i="4"/>
  <c r="J53" i="4"/>
  <c r="E19" i="11"/>
  <c r="F22" i="11"/>
  <c r="I43" i="11"/>
  <c r="K49" i="11"/>
  <c r="G20" i="6"/>
  <c r="K13" i="9"/>
  <c r="G37" i="9"/>
  <c r="F27" i="12"/>
  <c r="G38" i="9"/>
  <c r="G27" i="12"/>
  <c r="H27" i="12"/>
  <c r="I27" i="12"/>
  <c r="H13" i="9"/>
  <c r="I13" i="9"/>
  <c r="J13" i="9"/>
  <c r="K41" i="9"/>
  <c r="G44" i="9"/>
  <c r="K44" i="9"/>
  <c r="K14" i="9"/>
  <c r="G45" i="9"/>
  <c r="K45" i="9"/>
  <c r="I23" i="9"/>
  <c r="K10" i="9"/>
  <c r="H23" i="9"/>
  <c r="I25" i="9"/>
  <c r="J24" i="9"/>
  <c r="K38" i="9"/>
  <c r="H41" i="9"/>
  <c r="J42" i="9"/>
  <c r="H33" i="9"/>
  <c r="I41" i="9"/>
  <c r="K42" i="9"/>
  <c r="H36" i="9"/>
  <c r="I12" i="9"/>
  <c r="I36" i="9"/>
  <c r="G41" i="9"/>
  <c r="G36" i="9"/>
  <c r="G10" i="9"/>
  <c r="J36" i="9"/>
  <c r="K33" i="9"/>
  <c r="K25" i="9"/>
  <c r="J14" i="9"/>
  <c r="G24" i="9"/>
  <c r="H45" i="9"/>
  <c r="I24" i="9"/>
  <c r="I45" i="9"/>
  <c r="K24" i="9"/>
  <c r="J41" i="9"/>
  <c r="H24" i="9"/>
  <c r="G14" i="9"/>
  <c r="J45" i="9"/>
  <c r="G42" i="9"/>
  <c r="J30" i="9"/>
  <c r="G30" i="9"/>
  <c r="H42" i="9"/>
  <c r="H38" i="9"/>
  <c r="I31" i="9"/>
  <c r="I28" i="9"/>
  <c r="J11" i="9"/>
  <c r="H37" i="9"/>
  <c r="K12" i="9"/>
  <c r="J37" i="9"/>
  <c r="I32" i="9"/>
  <c r="I29" i="9"/>
  <c r="J29" i="9"/>
  <c r="K29" i="9"/>
  <c r="I38" i="9"/>
  <c r="J43" i="9"/>
  <c r="I11" i="9"/>
  <c r="H31" i="9"/>
  <c r="H28" i="9"/>
  <c r="J31" i="9"/>
  <c r="J28" i="9"/>
  <c r="K28" i="9"/>
  <c r="H32" i="9"/>
  <c r="H29" i="9"/>
  <c r="J32" i="9"/>
  <c r="H43" i="9"/>
  <c r="H12" i="9"/>
  <c r="H30" i="9"/>
  <c r="I33" i="9"/>
  <c r="I14" i="9"/>
  <c r="I30" i="9"/>
  <c r="J33" i="9"/>
  <c r="H44" i="9"/>
  <c r="K31" i="9"/>
  <c r="K37" i="9"/>
  <c r="K32" i="9"/>
  <c r="I43" i="9"/>
  <c r="H14" i="9"/>
  <c r="G12" i="9"/>
  <c r="K11" i="9"/>
  <c r="J12" i="9"/>
  <c r="H22" i="9"/>
  <c r="J25" i="9"/>
  <c r="K22" i="9"/>
  <c r="H11" i="9"/>
  <c r="H10" i="9"/>
  <c r="I10" i="9"/>
  <c r="J10" i="9"/>
  <c r="G11" i="9"/>
  <c r="E23" i="11" l="1"/>
  <c r="K23" i="6"/>
  <c r="F26" i="4"/>
  <c r="I23" i="6"/>
  <c r="G23" i="11"/>
  <c r="H82" i="12"/>
  <c r="G82" i="12"/>
  <c r="F82" i="12"/>
  <c r="H20" i="7" s="1"/>
  <c r="J82" i="12"/>
  <c r="L20" i="7" s="1"/>
  <c r="K39" i="7"/>
  <c r="K20" i="7"/>
  <c r="J20" i="7"/>
  <c r="J39" i="7"/>
  <c r="I39" i="7"/>
  <c r="I20" i="7"/>
  <c r="G51" i="11"/>
  <c r="H12" i="2" s="1"/>
  <c r="H26" i="4"/>
  <c r="L55" i="4"/>
  <c r="L11" i="2" s="1"/>
  <c r="I51" i="11"/>
  <c r="J12" i="2" s="1"/>
  <c r="K51" i="11"/>
  <c r="L12" i="2" s="1"/>
  <c r="J51" i="11"/>
  <c r="K12" i="2" s="1"/>
  <c r="J23" i="6"/>
  <c r="L51" i="6"/>
  <c r="L13" i="2" s="1"/>
  <c r="I55" i="4"/>
  <c r="I11" i="2" s="1"/>
  <c r="H55" i="4"/>
  <c r="H11" i="2" s="1"/>
  <c r="H51" i="6"/>
  <c r="H13" i="2" s="1"/>
  <c r="I51" i="6"/>
  <c r="I13" i="2" s="1"/>
  <c r="J51" i="6"/>
  <c r="J13" i="2" s="1"/>
  <c r="H23" i="6"/>
  <c r="K51" i="6"/>
  <c r="K13" i="2" s="1"/>
  <c r="J55" i="4"/>
  <c r="J11" i="2" s="1"/>
  <c r="K17" i="9"/>
  <c r="I17" i="9"/>
  <c r="G48" i="9"/>
  <c r="H10" i="2" s="1"/>
  <c r="H17" i="9"/>
  <c r="J17" i="9"/>
  <c r="I48" i="9"/>
  <c r="J10" i="2" s="1"/>
  <c r="K48" i="9"/>
  <c r="L10" i="2" s="1"/>
  <c r="J48" i="9"/>
  <c r="K10" i="2" s="1"/>
  <c r="H48" i="9"/>
  <c r="I10" i="2" s="1"/>
  <c r="G17" i="9"/>
  <c r="H39" i="7" l="1"/>
  <c r="L39" i="7"/>
  <c r="J22" i="2"/>
  <c r="J24" i="2" s="1"/>
  <c r="J41" i="7"/>
  <c r="H41" i="7"/>
  <c r="H22" i="2"/>
  <c r="H24" i="2" s="1"/>
  <c r="I22" i="2"/>
  <c r="I24" i="2" s="1"/>
  <c r="I41" i="7"/>
  <c r="K22" i="2"/>
  <c r="K24" i="2" s="1"/>
  <c r="K41" i="7"/>
  <c r="L15" i="2"/>
  <c r="K15" i="2"/>
  <c r="J15" i="2"/>
  <c r="I15" i="2"/>
  <c r="H15" i="2"/>
  <c r="L22" i="2" l="1"/>
  <c r="L24" i="2" s="1"/>
  <c r="L27" i="2" s="1"/>
  <c r="L41" i="7"/>
  <c r="I27" i="2"/>
  <c r="J27" i="2"/>
  <c r="H27" i="2"/>
  <c r="K27" i="2"/>
  <c r="H29"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tc={9363480B-C1AF-41A2-8400-1DD461C8AEAA}</author>
    <author>tc={B8E6C442-89AC-4220-A969-DC5A4461DBD4}</author>
  </authors>
  <commentList>
    <comment ref="C28" authorId="0" shapeId="0" xr:uid="{9363480B-C1AF-41A2-8400-1DD461C8AEAA}">
      <text>
        <t>[Threaded comment]
Your version of Excel allows you to read this threaded comment; however, any edits to it will get removed if the file is opened in a newer version of Excel. Learn more: https://go.microsoft.com/fwlink/?linkid=870924
Comment:
    You can type over these [bracketed text items]. They will show up below in the Calculations.</t>
      </text>
    </comment>
    <comment ref="C40" authorId="1" shapeId="0" xr:uid="{B8E6C442-89AC-4220-A969-DC5A4461DBD4}">
      <text>
        <t>[Threaded comment]
Your version of Excel allows you to read this threaded comment; however, any edits to it will get removed if the file is opened in a newer version of Excel. Learn more: https://go.microsoft.com/fwlink/?linkid=870924
Comment:
    Don’t type over these! They will match what you type in the Assumptions.</t>
      </text>
    </comment>
  </commentList>
</comments>
</file>

<file path=xl/sharedStrings.xml><?xml version="1.0" encoding="utf-8"?>
<sst xmlns="http://schemas.openxmlformats.org/spreadsheetml/2006/main" count="452" uniqueCount="195">
  <si>
    <t>A few instructions for successful use of this workbook:</t>
  </si>
  <si>
    <t>Please read the whole list before you begin!</t>
  </si>
  <si>
    <t>Overall, the point of this tool is to allow you to put in what you know about your school Focus Area and help others to see the detailed plan and what it will cost.</t>
  </si>
  <si>
    <t>To that end, do not worry about whether you're comfortable or not with math, Excel, or financial planning.</t>
  </si>
  <si>
    <t>If you know what you want your school to look like, you’re ready to go.</t>
  </si>
  <si>
    <t xml:space="preserve">The flip side of that point is that if you are *not* sure of what your school will look like, you might not be ready to go. </t>
  </si>
  <si>
    <t>What does it mean to be sure of what your school will look like?</t>
  </si>
  <si>
    <t>Well, you should be able to answer these questions:</t>
  </si>
  <si>
    <t>Who will work at your school to bring the Focus Area to life? How many people, and what will they be paid?</t>
  </si>
  <si>
    <t>What special materials, supplies, software and curriculum will you need to pay for?</t>
  </si>
  <si>
    <t>What new buildings or construction will you need to run this school with the new Focus Area?</t>
  </si>
  <si>
    <t xml:space="preserve">Don't worry about the "core" school (the existing teachers, supplies, curriculum and space). </t>
  </si>
  <si>
    <t>Only concern yourself with being very clear on *new* things you are planning for.</t>
  </si>
  <si>
    <t>There are only a few rules to follow to use the spreadsheet effectively:</t>
  </si>
  <si>
    <t>If you see a space with black outlines, like so:</t>
  </si>
  <si>
    <t>then you can type a number in that box</t>
  </si>
  <si>
    <t>For text, you can type over [text in brackets] which has been included as a placeholder IF IT IS IN AN ASSUMPTION SECTION.</t>
  </si>
  <si>
    <t>Anything you type will carry over to the Calculation sections.</t>
  </si>
  <si>
    <t>Ergo, please don't do anything in the cells with no outline. Those cells are calculated by the spreadsheet.</t>
  </si>
  <si>
    <t>Changes to the cells with black outlines will change all the other cells, and if you mess with the calculated cells, you'll break things.</t>
  </si>
  <si>
    <t>So, to review, some examples:</t>
  </si>
  <si>
    <t>Number of teachers:</t>
  </si>
  <si>
    <t>If you need to change this to 4 or 6 or 29, have at it!!</t>
  </si>
  <si>
    <t>Total expenses:</t>
  </si>
  <si>
    <t>No black outline = don't touch it!</t>
  </si>
  <si>
    <t>When you fill in the correct numbers for your school in the outlined cells, use:</t>
  </si>
  <si>
    <t>- Data from your district, when you have it (E.g., benefits percentage)</t>
  </si>
  <si>
    <t>- Research from outside your district (e.g., cost for a new service such as specialized PD)</t>
  </si>
  <si>
    <t>- Your best judgment (e.g., How many days of that new PD your team will need)</t>
  </si>
  <si>
    <t>Please give yourself time to make phone calls and set up meetings to do necessary research to get the costs as accurate as you are able.</t>
  </si>
  <si>
    <t>For the last time…</t>
  </si>
  <si>
    <t>If you find a line (and you will, on the General Assumptions tab) that says, for example…</t>
  </si>
  <si>
    <t>Annual Salary Growth - Teachers</t>
  </si>
  <si>
    <t>…then look at your district contract, find the right number, and type it in!</t>
  </si>
  <si>
    <t>If you see on the Summary tab…</t>
  </si>
  <si>
    <t>Total costs</t>
  </si>
  <si>
    <t>Staffing</t>
  </si>
  <si>
    <t>…then this is what the model is calculating for you. Don't type over it!!!</t>
  </si>
  <si>
    <t>For every line, please do your best to put in some notes about the thinking behind an input. Maybe it will be something like:</t>
  </si>
  <si>
    <t>We will need a PD consultant to teach us Restorative Justice, and the Center for Restorative Justice</t>
  </si>
  <si>
    <t>at Suffolk University recommends 10 days of PD in a year for a school to make meaningful progress</t>
  </si>
  <si>
    <t>It could be much more simple, such as…</t>
  </si>
  <si>
    <t>Taken from Cranston Public Schools 2025-26 budget, page 123</t>
  </si>
  <si>
    <t>Or even acknowledge that you would be open to continued research and input on a number…</t>
  </si>
  <si>
    <t>Placeholder, best estimate from planning team</t>
  </si>
  <si>
    <t xml:space="preserve">RIDE School Redesign </t>
  </si>
  <si>
    <t>Budget Worksheet</t>
  </si>
  <si>
    <t>Version 1.0</t>
  </si>
  <si>
    <t>Summary</t>
  </si>
  <si>
    <t>Year 1</t>
  </si>
  <si>
    <t>Year 2</t>
  </si>
  <si>
    <t>Year 3</t>
  </si>
  <si>
    <t>Year 4</t>
  </si>
  <si>
    <t>Year 5</t>
  </si>
  <si>
    <t>Services</t>
  </si>
  <si>
    <t>Non-personnel costs</t>
  </si>
  <si>
    <t>Physical plant</t>
  </si>
  <si>
    <t>Total</t>
  </si>
  <si>
    <t>Funds to pay for these costs</t>
  </si>
  <si>
    <t>Grants and philanthropy</t>
  </si>
  <si>
    <t>Cash donations</t>
  </si>
  <si>
    <t>In-kind donations</t>
  </si>
  <si>
    <t>Reallocations from the "Core Budget"</t>
  </si>
  <si>
    <t>Remaining funds requested from District</t>
  </si>
  <si>
    <t>Net request, 5 years</t>
  </si>
  <si>
    <t>Administrators</t>
  </si>
  <si>
    <t>Teachers</t>
  </si>
  <si>
    <t>Paras/Assistants</t>
  </si>
  <si>
    <t>General assumptions</t>
  </si>
  <si>
    <t>Other staff</t>
  </si>
  <si>
    <t>Non-wage costs</t>
  </si>
  <si>
    <t>Annual salary growth</t>
  </si>
  <si>
    <t>Year:</t>
  </si>
  <si>
    <t>Pull these growth rates from your district's contracts</t>
  </si>
  <si>
    <t>Annual cost inflation</t>
  </si>
  <si>
    <t>St. Louis Fed, average of projections for 2025-2027 (for non-staff costs)</t>
  </si>
  <si>
    <t>Benefits and other</t>
  </si>
  <si>
    <t>Compare Salaries line to Benefits line from district budget</t>
  </si>
  <si>
    <t>Staffing assumptions</t>
  </si>
  <si>
    <t>FTEs</t>
  </si>
  <si>
    <t>Present salary</t>
  </si>
  <si>
    <t>Notes</t>
  </si>
  <si>
    <t>Example</t>
  </si>
  <si>
    <t>Farm manager</t>
  </si>
  <si>
    <t>Admin - We will need an experienced admin to manage the property</t>
  </si>
  <si>
    <t>Farming instructors (senior)</t>
  </si>
  <si>
    <t>Teacher - We will hire some experienced teachers to teach agriculture content</t>
  </si>
  <si>
    <t>Farming instructors (junior)</t>
  </si>
  <si>
    <t>Teacher - we will also hire some less experienced staff who have worked on farms</t>
  </si>
  <si>
    <t>Farm labor support</t>
  </si>
  <si>
    <t>Help the Farm manager with land, crops, etc.</t>
  </si>
  <si>
    <t>Post-secondary placement coach</t>
  </si>
  <si>
    <t>Staff - We want students to make concrete plans for their work after high school</t>
  </si>
  <si>
    <t>Your school's staff costs - Focus Area Staff</t>
  </si>
  <si>
    <t>Admin staff</t>
  </si>
  <si>
    <t>[Position title]</t>
  </si>
  <si>
    <t>Teaching staff</t>
  </si>
  <si>
    <t>Paraprofessional/Assistant staff</t>
  </si>
  <si>
    <t>Total FTE</t>
  </si>
  <si>
    <t>RIDE School Redesign</t>
  </si>
  <si>
    <t>Staffing calculations</t>
  </si>
  <si>
    <t>Total salary</t>
  </si>
  <si>
    <t>Total FTEs</t>
  </si>
  <si>
    <t>Total Salary</t>
  </si>
  <si>
    <t>Total Salaries</t>
  </si>
  <si>
    <t>Purchased Services</t>
  </si>
  <si>
    <t>Days</t>
  </si>
  <si>
    <t>Example assumptions</t>
  </si>
  <si>
    <t>Daily rate</t>
  </si>
  <si>
    <t>OR Fixed fee</t>
  </si>
  <si>
    <t>Farm design &amp; planning</t>
  </si>
  <si>
    <t>Professional dev.</t>
  </si>
  <si>
    <t>Field trips</t>
  </si>
  <si>
    <t>Transportation</t>
  </si>
  <si>
    <t>Expert days</t>
  </si>
  <si>
    <t>Example calculations</t>
  </si>
  <si>
    <t>Note here that the 0 in "Days" yields a 0 in cost.</t>
  </si>
  <si>
    <t>Note here how the drop from 15 days to 3 days yields a corresponding drop in costs.</t>
  </si>
  <si>
    <t>Total purchased services</t>
  </si>
  <si>
    <t>Purchased service assumptions</t>
  </si>
  <si>
    <t>[Service title]</t>
  </si>
  <si>
    <t>Purchased service calculations</t>
  </si>
  <si>
    <t>Total, Purchased Services</t>
  </si>
  <si>
    <t>Number of units</t>
  </si>
  <si>
    <t>Example Assumptions</t>
  </si>
  <si>
    <t>Unit cost</t>
  </si>
  <si>
    <t>Hand tools</t>
  </si>
  <si>
    <t>Power tools</t>
  </si>
  <si>
    <t>Construction materials</t>
  </si>
  <si>
    <t>For the greenhouse; costs to be confirmed in Year 1 expert planning</t>
  </si>
  <si>
    <t>Ads and marketing</t>
  </si>
  <si>
    <t>For Farmers Market</t>
  </si>
  <si>
    <t>Consumable supplies</t>
  </si>
  <si>
    <t>Based on square footage available + advice from [name]</t>
  </si>
  <si>
    <t>Example Calculations</t>
  </si>
  <si>
    <t>Note cost increases in Year 2 because of inflation, then drops to 0 per 0 units</t>
  </si>
  <si>
    <t>Non-personnel assumptions</t>
  </si>
  <si>
    <t>Non-personnel calculations</t>
  </si>
  <si>
    <t>Total, non-per.</t>
  </si>
  <si>
    <t>(Buildings, construction, etc.)</t>
  </si>
  <si>
    <t>Enter 1 if payment made in this year, 0 if not.</t>
  </si>
  <si>
    <t>Sq. ft.</t>
  </si>
  <si>
    <t>$/sq.ft.</t>
  </si>
  <si>
    <t>or</t>
  </si>
  <si>
    <t>Total cost</t>
  </si>
  <si>
    <t>Vacant lot rental</t>
  </si>
  <si>
    <t>$0 rent through agreement with city</t>
  </si>
  <si>
    <t>Land improvements</t>
  </si>
  <si>
    <t>Barn construction</t>
  </si>
  <si>
    <t>Utilities</t>
  </si>
  <si>
    <t>Lower than average because of water conservation measures</t>
  </si>
  <si>
    <t>Insurance</t>
  </si>
  <si>
    <t>Estimate from insurance agent</t>
  </si>
  <si>
    <t>Physical plant total</t>
  </si>
  <si>
    <t>Physical plant assumptions</t>
  </si>
  <si>
    <t>$/sq. ft.</t>
  </si>
  <si>
    <t>[Building, construction, utility assumption]</t>
  </si>
  <si>
    <t>Physical plant calculations</t>
  </si>
  <si>
    <t>Total physical plant</t>
  </si>
  <si>
    <t>Proposed reallocations</t>
  </si>
  <si>
    <t>Number</t>
  </si>
  <si>
    <t>Cost</t>
  </si>
  <si>
    <t>Type</t>
  </si>
  <si>
    <t>Staff</t>
  </si>
  <si>
    <t>Paraprofessional</t>
  </si>
  <si>
    <t>Replaced with Placement role</t>
  </si>
  <si>
    <t>Purchased svcs</t>
  </si>
  <si>
    <t>Professional Development</t>
  </si>
  <si>
    <t>Farm school PD replacing existing PD</t>
  </si>
  <si>
    <t>Athletic coaches</t>
  </si>
  <si>
    <t>Cut our 2 sports in favor of agricultural focus</t>
  </si>
  <si>
    <t>Non-personnel</t>
  </si>
  <si>
    <t>Classroom supplies</t>
  </si>
  <si>
    <t>Replaced art and other electives with agriculture study</t>
  </si>
  <si>
    <t>Athletic equipment</t>
  </si>
  <si>
    <t>Reallocation Assumptions</t>
  </si>
  <si>
    <t>[Position]</t>
  </si>
  <si>
    <t>[Service]</t>
  </si>
  <si>
    <t>[Item]</t>
  </si>
  <si>
    <t>Reallocation Calculations</t>
  </si>
  <si>
    <t>Total reallocations</t>
  </si>
  <si>
    <t>Sources of funds</t>
  </si>
  <si>
    <t>Funding Source</t>
  </si>
  <si>
    <t>The Urban Farm Foundation</t>
  </si>
  <si>
    <t>In discussions for startup support</t>
  </si>
  <si>
    <t>Fundraising appeal</t>
  </si>
  <si>
    <t>Staff has experience in small dollar donations</t>
  </si>
  <si>
    <t>Farm planning and design</t>
  </si>
  <si>
    <t>See purchased services for expense</t>
  </si>
  <si>
    <t>The Community Foundation</t>
  </si>
  <si>
    <t>Indicated they would be interested after startup period</t>
  </si>
  <si>
    <t>Funding Assumptions</t>
  </si>
  <si>
    <t>[Source]</t>
  </si>
  <si>
    <t>Funding Calculations</t>
  </si>
  <si>
    <t>Total sources of funds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</si>
</sst>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_(* #,##0.0_);_(* \(#,##0.0\);_(* &quot;-&quot;??_);_(@_)"/>
    <numFmt numFmtId="165" formatCode="_(* #,##0_);_(* \(#,##0\);_(* &quot;-&quot;??_);_(@_)"/>
    <numFmt numFmtId="166" formatCode="0.0%"/>
  </numFmts>
  <fonts count="20">
    <font>
      <sz val="11"/>
      <color theme="1"/>
      <name val="Aptos Narrow"/>
      <family val="2"/>
      <scheme val="minor"/>
    </font>
    <font>
      <sz val="11"/>
      <color theme="1"/>
      <name val="Aptos Narrow"/>
      <family val="2"/>
      <scheme val="minor"/>
    </font>
    <font>
      <sz val="11"/>
      <color rgb="FFFF0000"/>
      <name val="Aptos Narrow"/>
      <family val="2"/>
      <scheme val="minor"/>
    </font>
    <font>
      <b/>
      <sz val="11"/>
      <color theme="1"/>
      <name val="Aptos Narrow"/>
      <family val="2"/>
      <scheme val="minor"/>
    </font>
    <font>
      <sz val="11"/>
      <color theme="9"/>
      <name val="Aptos Narrow"/>
      <family val="2"/>
      <scheme val="minor"/>
    </font>
    <font>
      <sz val="11"/>
      <name val="Aptos Narrow"/>
      <family val="2"/>
      <scheme val="minor"/>
    </font>
    <font>
      <b/>
      <i/>
      <sz val="11"/>
      <color theme="1"/>
      <name val="Aptos Narrow"/>
      <family val="2"/>
      <scheme val="minor"/>
    </font>
    <font>
      <b/>
      <i/>
      <sz val="11"/>
      <color theme="9" tint="-0.249977111117893"/>
      <name val="Aptos Narrow"/>
      <family val="2"/>
      <scheme val="minor"/>
    </font>
    <font>
      <sz val="11"/>
      <color theme="9" tint="-0.249977111117893"/>
      <name val="Aptos Narrow"/>
      <family val="2"/>
      <scheme val="minor"/>
    </font>
    <font>
      <sz val="9"/>
      <color theme="1"/>
      <name val="Aptos Narrow"/>
      <family val="2"/>
      <scheme val="minor"/>
    </font>
    <font>
      <b/>
      <sz val="11"/>
      <color theme="9" tint="-0.249977111117893"/>
      <name val="Aptos Narrow"/>
      <family val="2"/>
      <scheme val="minor"/>
    </font>
    <font>
      <b/>
      <sz val="11"/>
      <color rgb="FFC00000"/>
      <name val="Aptos Narrow"/>
      <family val="2"/>
      <scheme val="minor"/>
    </font>
    <font>
      <sz val="8"/>
      <color rgb="FFC00000"/>
      <name val="Var(--ff-mono)"/>
    </font>
    <font>
      <b/>
      <sz val="11"/>
      <name val="Aptos Narrow"/>
      <family val="2"/>
      <scheme val="minor"/>
    </font>
    <font>
      <sz val="8"/>
      <color rgb="FFFF0000"/>
      <name val="Var(--ff-mono)"/>
    </font>
    <font>
      <sz val="8"/>
      <color theme="1"/>
      <name val="Aptos Narrow"/>
      <family val="2"/>
      <scheme val="minor"/>
    </font>
    <font>
      <sz val="8"/>
      <color theme="9" tint="-0.249977111117893"/>
      <name val="Aptos Narrow"/>
      <family val="2"/>
      <scheme val="minor"/>
    </font>
    <font>
      <sz val="6"/>
      <color theme="0" tint="-0.34998626667073579"/>
      <name val="Aptos Narrow"/>
      <family val="2"/>
      <scheme val="minor"/>
    </font>
    <font>
      <sz val="6"/>
      <color theme="0" tint="-0.249977111117893"/>
      <name val="Aptos Narrow"/>
      <family val="2"/>
      <scheme val="minor"/>
    </font>
    <font>
      <sz val="8"/>
      <color theme="0" tint="-0.249977111117893"/>
      <name val="Aptos Narrow"/>
      <family val="2"/>
      <scheme val="minor"/>
    </font>
  </fonts>
  <fills count="3">
    <fill>
      <patternFill patternType="none"/>
    </fill>
    <fill>
      <patternFill patternType="gray125"/>
    </fill>
    <fill>
      <patternFill patternType="solid">
        <fgColor theme="9" tint="-0.249977111117893"/>
        <bgColor indexed="64"/>
      </patternFill>
    </fill>
  </fills>
  <borders count="4">
    <border>
      <left/>
      <right/>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83">
    <xf numFmtId="0" fontId="0" fillId="0" borderId="0" xfId="0"/>
    <xf numFmtId="0" fontId="3" fillId="0" borderId="0" xfId="0" applyFont="1"/>
    <xf numFmtId="0" fontId="0" fillId="0" borderId="3" xfId="0" applyBorder="1"/>
    <xf numFmtId="0" fontId="11" fillId="0" borderId="0" xfId="0" applyFont="1"/>
    <xf numFmtId="0" fontId="8" fillId="0" borderId="0" xfId="0" applyFont="1"/>
    <xf numFmtId="0" fontId="8" fillId="0" borderId="3" xfId="0" applyFont="1" applyBorder="1"/>
    <xf numFmtId="3" fontId="8" fillId="0" borderId="0" xfId="0" applyNumberFormat="1" applyFont="1"/>
    <xf numFmtId="0" fontId="0" fillId="0" borderId="0" xfId="0" quotePrefix="1"/>
    <xf numFmtId="0" fontId="3" fillId="0" borderId="0" xfId="0" applyFont="1" applyAlignment="1">
      <alignment horizontal="center"/>
    </xf>
    <xf numFmtId="0" fontId="10" fillId="0" borderId="0" xfId="0" applyFont="1"/>
    <xf numFmtId="10" fontId="8" fillId="0" borderId="3" xfId="0" applyNumberFormat="1" applyFont="1" applyBorder="1"/>
    <xf numFmtId="0" fontId="3" fillId="0" borderId="0" xfId="0" applyFont="1" applyAlignment="1">
      <alignment horizontal="left"/>
    </xf>
    <xf numFmtId="0" fontId="2" fillId="0" borderId="0" xfId="0" applyFont="1"/>
    <xf numFmtId="0" fontId="3" fillId="0" borderId="0" xfId="0" applyFont="1" applyProtection="1">
      <protection locked="0"/>
    </xf>
    <xf numFmtId="0" fontId="0" fillId="0" borderId="0" xfId="0" applyProtection="1">
      <protection locked="0"/>
    </xf>
    <xf numFmtId="0" fontId="4" fillId="0" borderId="0" xfId="0" applyFont="1" applyProtection="1">
      <protection locked="0"/>
    </xf>
    <xf numFmtId="0" fontId="0" fillId="0" borderId="0" xfId="0" applyAlignment="1" applyProtection="1">
      <alignment horizontal="center"/>
      <protection locked="0"/>
    </xf>
    <xf numFmtId="0" fontId="7" fillId="0" borderId="0" xfId="0" applyFont="1" applyProtection="1">
      <protection locked="0"/>
    </xf>
    <xf numFmtId="0" fontId="8" fillId="0" borderId="0" xfId="0" applyFont="1" applyProtection="1">
      <protection locked="0"/>
    </xf>
    <xf numFmtId="165" fontId="8" fillId="0" borderId="3" xfId="1" applyNumberFormat="1" applyFont="1" applyBorder="1" applyProtection="1">
      <protection locked="0"/>
    </xf>
    <xf numFmtId="165" fontId="8" fillId="0" borderId="0" xfId="1" applyNumberFormat="1" applyFont="1" applyBorder="1" applyProtection="1">
      <protection locked="0"/>
    </xf>
    <xf numFmtId="0" fontId="8" fillId="0" borderId="3" xfId="0" applyFont="1" applyBorder="1" applyProtection="1">
      <protection locked="0"/>
    </xf>
    <xf numFmtId="0" fontId="0" fillId="0" borderId="1" xfId="0" applyBorder="1" applyProtection="1">
      <protection locked="0"/>
    </xf>
    <xf numFmtId="165" fontId="0" fillId="0" borderId="3" xfId="1" applyNumberFormat="1" applyFont="1" applyBorder="1" applyProtection="1">
      <protection locked="0"/>
    </xf>
    <xf numFmtId="165" fontId="0" fillId="0" borderId="0" xfId="1" applyNumberFormat="1" applyFont="1" applyBorder="1" applyProtection="1">
      <protection locked="0"/>
    </xf>
    <xf numFmtId="165" fontId="0" fillId="0" borderId="0" xfId="1" applyNumberFormat="1" applyFont="1" applyProtection="1">
      <protection locked="0"/>
    </xf>
    <xf numFmtId="165" fontId="0" fillId="0" borderId="1" xfId="1" applyNumberFormat="1" applyFont="1" applyBorder="1" applyProtection="1">
      <protection locked="0"/>
    </xf>
    <xf numFmtId="165" fontId="8" fillId="0" borderId="0" xfId="1" applyNumberFormat="1" applyFont="1" applyBorder="1" applyProtection="1"/>
    <xf numFmtId="165" fontId="8" fillId="0" borderId="2" xfId="0" applyNumberFormat="1" applyFont="1" applyBorder="1"/>
    <xf numFmtId="165" fontId="0" fillId="0" borderId="0" xfId="1" applyNumberFormat="1" applyFont="1" applyProtection="1"/>
    <xf numFmtId="165" fontId="0" fillId="0" borderId="2" xfId="0" applyNumberFormat="1" applyBorder="1"/>
    <xf numFmtId="166" fontId="0" fillId="0" borderId="3" xfId="0" applyNumberFormat="1" applyBorder="1" applyProtection="1">
      <protection locked="0"/>
    </xf>
    <xf numFmtId="166" fontId="0" fillId="0" borderId="3" xfId="2" applyNumberFormat="1" applyFont="1" applyBorder="1" applyProtection="1">
      <protection locked="0"/>
    </xf>
    <xf numFmtId="9" fontId="0" fillId="0" borderId="3" xfId="0" applyNumberFormat="1" applyBorder="1" applyProtection="1">
      <protection locked="0"/>
    </xf>
    <xf numFmtId="166" fontId="0" fillId="0" borderId="0" xfId="0" applyNumberFormat="1" applyProtection="1">
      <protection locked="0"/>
    </xf>
    <xf numFmtId="0" fontId="9" fillId="0" borderId="1" xfId="0" applyFont="1" applyBorder="1" applyAlignment="1" applyProtection="1">
      <alignment horizontal="center"/>
      <protection locked="0"/>
    </xf>
    <xf numFmtId="43" fontId="9" fillId="0" borderId="0" xfId="1" applyFont="1" applyAlignment="1" applyProtection="1">
      <alignment horizontal="center"/>
      <protection locked="0"/>
    </xf>
    <xf numFmtId="0" fontId="2" fillId="0" borderId="0" xfId="0" applyFont="1" applyProtection="1">
      <protection locked="0"/>
    </xf>
    <xf numFmtId="43" fontId="9" fillId="0" borderId="0" xfId="1" applyFont="1" applyBorder="1" applyAlignment="1" applyProtection="1">
      <alignment horizontal="center"/>
      <protection locked="0"/>
    </xf>
    <xf numFmtId="43" fontId="9" fillId="0" borderId="0" xfId="1" applyFont="1" applyAlignment="1" applyProtection="1">
      <alignment horizontal="center"/>
    </xf>
    <xf numFmtId="0" fontId="15" fillId="0" borderId="0" xfId="0" applyFont="1"/>
    <xf numFmtId="0" fontId="17" fillId="0" borderId="0" xfId="0" applyFont="1" applyAlignment="1">
      <alignment horizontal="center"/>
    </xf>
    <xf numFmtId="165" fontId="8" fillId="0" borderId="0" xfId="0" applyNumberFormat="1" applyFont="1"/>
    <xf numFmtId="0" fontId="0" fillId="2" borderId="0" xfId="0" applyFill="1" applyProtection="1">
      <protection locked="0"/>
    </xf>
    <xf numFmtId="0" fontId="8" fillId="2" borderId="0" xfId="0" applyFont="1" applyFill="1" applyProtection="1">
      <protection locked="0"/>
    </xf>
    <xf numFmtId="165" fontId="8" fillId="2" borderId="0" xfId="0" applyNumberFormat="1" applyFont="1" applyFill="1"/>
    <xf numFmtId="0" fontId="12" fillId="0" borderId="0" xfId="0" applyFont="1" applyAlignment="1" applyProtection="1">
      <alignment horizontal="left" vertical="center"/>
      <protection locked="0"/>
    </xf>
    <xf numFmtId="164" fontId="8" fillId="0" borderId="3" xfId="1" applyNumberFormat="1" applyFont="1" applyBorder="1" applyProtection="1">
      <protection locked="0"/>
    </xf>
    <xf numFmtId="0" fontId="8" fillId="0" borderId="0" xfId="0" applyFont="1" applyAlignment="1" applyProtection="1">
      <alignment horizontal="right"/>
      <protection locked="0"/>
    </xf>
    <xf numFmtId="0" fontId="13" fillId="0" borderId="0" xfId="0" applyFont="1" applyProtection="1">
      <protection locked="0"/>
    </xf>
    <xf numFmtId="165" fontId="5" fillId="0" borderId="3" xfId="1" applyNumberFormat="1" applyFont="1" applyBorder="1" applyProtection="1">
      <protection locked="0"/>
    </xf>
    <xf numFmtId="0" fontId="14" fillId="0" borderId="0" xfId="0" applyFont="1" applyAlignment="1" applyProtection="1">
      <alignment horizontal="left" vertical="center"/>
      <protection locked="0"/>
    </xf>
    <xf numFmtId="0" fontId="5" fillId="0" borderId="3" xfId="0" applyFont="1" applyBorder="1" applyProtection="1">
      <protection locked="0"/>
    </xf>
    <xf numFmtId="0" fontId="6" fillId="0" borderId="0" xfId="0" applyFont="1" applyProtection="1">
      <protection locked="0"/>
    </xf>
    <xf numFmtId="165" fontId="0" fillId="0" borderId="2" xfId="1" applyNumberFormat="1" applyFont="1" applyBorder="1" applyProtection="1"/>
    <xf numFmtId="164" fontId="0" fillId="2" borderId="0" xfId="0" applyNumberFormat="1" applyFill="1" applyProtection="1">
      <protection locked="0"/>
    </xf>
    <xf numFmtId="0" fontId="0" fillId="0" borderId="3" xfId="0" applyBorder="1" applyProtection="1">
      <protection locked="0"/>
    </xf>
    <xf numFmtId="164" fontId="8" fillId="0" borderId="0" xfId="0" applyNumberFormat="1" applyFont="1"/>
    <xf numFmtId="164" fontId="0" fillId="0" borderId="0" xfId="1" applyNumberFormat="1" applyFont="1" applyProtection="1"/>
    <xf numFmtId="164" fontId="8" fillId="0" borderId="0" xfId="1" applyNumberFormat="1" applyFont="1" applyBorder="1" applyProtection="1">
      <protection locked="0"/>
    </xf>
    <xf numFmtId="164" fontId="8" fillId="0" borderId="2" xfId="1" applyNumberFormat="1" applyFont="1" applyBorder="1" applyProtection="1"/>
    <xf numFmtId="165" fontId="0" fillId="0" borderId="0" xfId="1" applyNumberFormat="1" applyFont="1" applyBorder="1" applyProtection="1"/>
    <xf numFmtId="165" fontId="0" fillId="0" borderId="0" xfId="0" applyNumberFormat="1"/>
    <xf numFmtId="0" fontId="12" fillId="0" borderId="0" xfId="0" applyFont="1" applyAlignment="1">
      <alignment horizontal="left" vertical="center"/>
    </xf>
    <xf numFmtId="0" fontId="14" fillId="0" borderId="0" xfId="0" applyFont="1" applyAlignment="1">
      <alignment horizontal="left" vertical="center"/>
    </xf>
    <xf numFmtId="165" fontId="8" fillId="0" borderId="0" xfId="1" applyNumberFormat="1" applyFont="1" applyProtection="1">
      <protection locked="0"/>
    </xf>
    <xf numFmtId="165" fontId="16" fillId="0" borderId="3" xfId="1" applyNumberFormat="1" applyFont="1" applyBorder="1" applyProtection="1">
      <protection locked="0"/>
    </xf>
    <xf numFmtId="1" fontId="16" fillId="0" borderId="0" xfId="1" applyNumberFormat="1" applyFont="1" applyBorder="1" applyAlignment="1" applyProtection="1">
      <alignment horizontal="left"/>
      <protection locked="0"/>
    </xf>
    <xf numFmtId="165" fontId="8" fillId="0" borderId="3" xfId="1" applyNumberFormat="1" applyFont="1" applyFill="1" applyBorder="1" applyProtection="1">
      <protection locked="0"/>
    </xf>
    <xf numFmtId="165" fontId="16" fillId="0" borderId="0" xfId="1" applyNumberFormat="1" applyFont="1" applyBorder="1" applyProtection="1">
      <protection locked="0"/>
    </xf>
    <xf numFmtId="165" fontId="17" fillId="0" borderId="0" xfId="1" applyNumberFormat="1" applyFont="1" applyBorder="1" applyProtection="1">
      <protection locked="0"/>
    </xf>
    <xf numFmtId="43" fontId="0" fillId="0" borderId="0" xfId="1" applyFont="1" applyBorder="1" applyProtection="1">
      <protection locked="0"/>
    </xf>
    <xf numFmtId="165" fontId="0" fillId="2" borderId="0" xfId="1" applyNumberFormat="1" applyFont="1" applyFill="1" applyProtection="1">
      <protection locked="0"/>
    </xf>
    <xf numFmtId="165" fontId="15" fillId="0" borderId="3" xfId="1" applyNumberFormat="1" applyFont="1" applyBorder="1" applyProtection="1">
      <protection locked="0"/>
    </xf>
    <xf numFmtId="1" fontId="15" fillId="0" borderId="0" xfId="1" applyNumberFormat="1" applyFont="1" applyBorder="1" applyAlignment="1" applyProtection="1">
      <alignment horizontal="left"/>
      <protection locked="0"/>
    </xf>
    <xf numFmtId="165" fontId="0" fillId="0" borderId="3" xfId="1" applyNumberFormat="1" applyFont="1" applyFill="1" applyBorder="1" applyProtection="1">
      <protection locked="0"/>
    </xf>
    <xf numFmtId="165" fontId="15" fillId="0" borderId="0" xfId="1" applyNumberFormat="1" applyFont="1" applyBorder="1" applyProtection="1">
      <protection locked="0"/>
    </xf>
    <xf numFmtId="165" fontId="18" fillId="0" borderId="0" xfId="1" applyNumberFormat="1" applyFont="1" applyBorder="1" applyProtection="1">
      <protection locked="0"/>
    </xf>
    <xf numFmtId="1" fontId="16" fillId="0" borderId="0" xfId="1" applyNumberFormat="1" applyFont="1" applyBorder="1" applyAlignment="1" applyProtection="1">
      <alignment horizontal="left"/>
    </xf>
    <xf numFmtId="1" fontId="15" fillId="0" borderId="0" xfId="1" applyNumberFormat="1" applyFont="1" applyBorder="1" applyAlignment="1" applyProtection="1">
      <alignment horizontal="left"/>
    </xf>
    <xf numFmtId="0" fontId="19" fillId="0" borderId="0" xfId="0" applyFont="1"/>
    <xf numFmtId="0" fontId="8" fillId="0" borderId="1" xfId="0" applyFont="1" applyBorder="1" applyProtection="1">
      <protection locked="0"/>
    </xf>
    <xf numFmtId="0" fontId="10" fillId="0" borderId="0" xfId="0" applyFont="1" applyProtection="1">
      <protection locked="0"/>
    </xf>
  </cellXfs>
  <cellStyles count="3">
    <cellStyle name="Comma" xfId="1" builtinId="3"/>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microsoft.com/office/2017/10/relationships/person" Target="persons/perso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66675</xdr:colOff>
      <xdr:row>5</xdr:row>
      <xdr:rowOff>0</xdr:rowOff>
    </xdr:to>
    <xdr:pic>
      <xdr:nvPicPr>
        <xdr:cNvPr id="4" name="Picture 3">
          <a:extLst>
            <a:ext uri="{FF2B5EF4-FFF2-40B4-BE49-F238E27FC236}">
              <a16:creationId xmlns:a16="http://schemas.microsoft.com/office/drawing/2014/main" id="{5C2499A9-B410-BB34-D4AD-1F72EA3F311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3838575" cy="952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5</xdr:col>
      <xdr:colOff>158749</xdr:colOff>
      <xdr:row>0</xdr:row>
      <xdr:rowOff>0</xdr:rowOff>
    </xdr:from>
    <xdr:to>
      <xdr:col>18</xdr:col>
      <xdr:colOff>257174</xdr:colOff>
      <xdr:row>6</xdr:row>
      <xdr:rowOff>76200</xdr:rowOff>
    </xdr:to>
    <xdr:sp macro="" textlink="">
      <xdr:nvSpPr>
        <xdr:cNvPr id="2" name="TextBox 1">
          <a:extLst>
            <a:ext uri="{FF2B5EF4-FFF2-40B4-BE49-F238E27FC236}">
              <a16:creationId xmlns:a16="http://schemas.microsoft.com/office/drawing/2014/main" id="{D00E5477-13FC-4880-B3EA-818472F64968}"/>
            </a:ext>
          </a:extLst>
        </xdr:cNvPr>
        <xdr:cNvSpPr txBox="1"/>
      </xdr:nvSpPr>
      <xdr:spPr>
        <a:xfrm>
          <a:off x="2206624" y="0"/>
          <a:ext cx="8023225" cy="1162050"/>
        </a:xfrm>
        <a:prstGeom prst="rect">
          <a:avLst/>
        </a:prstGeom>
        <a:solidFill>
          <a:schemeClr val="lt1"/>
        </a:solidFill>
        <a:ln w="28575" cmpd="sng">
          <a:solidFill>
            <a:schemeClr val="accent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kern="1200">
              <a:solidFill>
                <a:schemeClr val="accent1"/>
              </a:solidFill>
            </a:rPr>
            <a:t>Directions: </a:t>
          </a:r>
          <a:r>
            <a:rPr lang="en-US" sz="1100" b="0" kern="1200">
              <a:solidFill>
                <a:schemeClr val="accent1"/>
              </a:solidFill>
            </a:rPr>
            <a:t>You</a:t>
          </a:r>
          <a:r>
            <a:rPr lang="en-US" sz="1100" b="0" kern="1200" baseline="0">
              <a:solidFill>
                <a:schemeClr val="accent1"/>
              </a:solidFill>
            </a:rPr>
            <a:t> should plan for where any funds will come from to allow your redesigned school to grow its Focus Area to its full potential. In this worksheet, please </a:t>
          </a:r>
          <a:r>
            <a:rPr lang="en-US" sz="1100" b="0" kern="1200" baseline="0">
              <a:solidFill>
                <a:schemeClr val="accent1"/>
              </a:solidFill>
              <a:latin typeface="+mn-lt"/>
              <a:ea typeface="+mn-ea"/>
              <a:cs typeface="+mn-cs"/>
            </a:rPr>
            <a:t>capture: Grants and Philanthropy, Cash Donations, In-Kind Donations, and Reallocations from the Core Budget. Please note that you may incude grants or cash donations that have not yet been awarded, but you should be prepared to discuss how likely you are to win each one you include. For example, if you have a strong history of fundraising, or a partner philanthropy who has encouraged your work so far, those are good data points. For In-Kind "funds," make sure you have captured the corresponding expense elsewhere in this model. Note that budget reallocations will be carried over from that tab; you do not need to enter any data about them here.</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31750</xdr:colOff>
      <xdr:row>0</xdr:row>
      <xdr:rowOff>25400</xdr:rowOff>
    </xdr:from>
    <xdr:to>
      <xdr:col>14</xdr:col>
      <xdr:colOff>355600</xdr:colOff>
      <xdr:row>5</xdr:row>
      <xdr:rowOff>139700</xdr:rowOff>
    </xdr:to>
    <xdr:sp macro="" textlink="">
      <xdr:nvSpPr>
        <xdr:cNvPr id="2" name="TextBox 1">
          <a:extLst>
            <a:ext uri="{FF2B5EF4-FFF2-40B4-BE49-F238E27FC236}">
              <a16:creationId xmlns:a16="http://schemas.microsoft.com/office/drawing/2014/main" id="{F88DA9C4-3947-1670-25A9-81816E0D12EA}"/>
            </a:ext>
          </a:extLst>
        </xdr:cNvPr>
        <xdr:cNvSpPr txBox="1"/>
      </xdr:nvSpPr>
      <xdr:spPr>
        <a:xfrm>
          <a:off x="2070100" y="25400"/>
          <a:ext cx="5810250" cy="1035050"/>
        </a:xfrm>
        <a:prstGeom prst="rect">
          <a:avLst/>
        </a:prstGeom>
        <a:solidFill>
          <a:schemeClr val="lt1"/>
        </a:solidFill>
        <a:ln w="28575" cmpd="sng">
          <a:solidFill>
            <a:schemeClr val="accent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kern="1200">
              <a:solidFill>
                <a:schemeClr val="accent1"/>
              </a:solidFill>
            </a:rPr>
            <a:t>Directions: </a:t>
          </a:r>
          <a:r>
            <a:rPr lang="en-US" sz="1100" b="0" kern="1200">
              <a:solidFill>
                <a:schemeClr val="accent1"/>
              </a:solidFill>
            </a:rPr>
            <a:t>This page</a:t>
          </a:r>
          <a:r>
            <a:rPr lang="en-US" sz="1100" b="0" kern="1200" baseline="0">
              <a:solidFill>
                <a:schemeClr val="accent1"/>
              </a:solidFill>
            </a:rPr>
            <a:t> will show all the calculations from the other tabs. All you need to do here is look at the results and decide if the delta between </a:t>
          </a:r>
          <a:r>
            <a:rPr lang="en-US" sz="1100" b="0" u="sng" kern="1200" baseline="0">
              <a:solidFill>
                <a:schemeClr val="accent1"/>
              </a:solidFill>
            </a:rPr>
            <a:t>costs</a:t>
          </a:r>
          <a:r>
            <a:rPr lang="en-US" sz="1100" b="0" u="none" kern="1200" baseline="0">
              <a:solidFill>
                <a:schemeClr val="accent1"/>
              </a:solidFill>
            </a:rPr>
            <a:t> and </a:t>
          </a:r>
          <a:r>
            <a:rPr lang="en-US" sz="1100" b="0" u="sng" kern="1200" baseline="0">
              <a:solidFill>
                <a:schemeClr val="accent1"/>
              </a:solidFill>
            </a:rPr>
            <a:t>revenues</a:t>
          </a:r>
          <a:r>
            <a:rPr lang="en-US" sz="1100" b="0" u="none" kern="1200" baseline="0">
              <a:solidFill>
                <a:schemeClr val="accent1"/>
              </a:solidFill>
            </a:rPr>
            <a:t> is acceptable to you.</a:t>
          </a:r>
        </a:p>
        <a:p>
          <a:endParaRPr lang="en-US" sz="1100" b="0" u="none" kern="1200" baseline="0">
            <a:solidFill>
              <a:schemeClr val="accent1"/>
            </a:solidFill>
          </a:endParaRPr>
        </a:p>
        <a:p>
          <a:r>
            <a:rPr lang="en-US" sz="1100" b="0" u="none" kern="1200" baseline="0">
              <a:solidFill>
                <a:schemeClr val="accent1"/>
              </a:solidFill>
            </a:rPr>
            <a:t>If it isn't, </a:t>
          </a:r>
          <a:r>
            <a:rPr lang="en-US" sz="1100" b="1" i="1" u="sng" kern="1200" baseline="0">
              <a:solidFill>
                <a:schemeClr val="accent1"/>
              </a:solidFill>
            </a:rPr>
            <a:t>do not change anything on this tab.</a:t>
          </a:r>
          <a:r>
            <a:rPr lang="en-US" sz="1100" b="0" i="0" u="none" kern="1200" baseline="0">
              <a:solidFill>
                <a:schemeClr val="accent1"/>
              </a:solidFill>
            </a:rPr>
            <a:t> Return to the other tabs and adjust the number or staff or other cost estimates. Then, recheck this page to see what you think.</a:t>
          </a:r>
          <a:endParaRPr lang="en-US" sz="1100" b="1" u="none" kern="1200">
            <a:solidFill>
              <a:schemeClr val="accent1"/>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31750</xdr:colOff>
      <xdr:row>0</xdr:row>
      <xdr:rowOff>25400</xdr:rowOff>
    </xdr:from>
    <xdr:to>
      <xdr:col>19</xdr:col>
      <xdr:colOff>423334</xdr:colOff>
      <xdr:row>6</xdr:row>
      <xdr:rowOff>11044</xdr:rowOff>
    </xdr:to>
    <xdr:sp macro="" textlink="">
      <xdr:nvSpPr>
        <xdr:cNvPr id="2" name="TextBox 1">
          <a:extLst>
            <a:ext uri="{FF2B5EF4-FFF2-40B4-BE49-F238E27FC236}">
              <a16:creationId xmlns:a16="http://schemas.microsoft.com/office/drawing/2014/main" id="{098DC519-116A-4465-BED6-BEF6A3CBF874}"/>
            </a:ext>
          </a:extLst>
        </xdr:cNvPr>
        <xdr:cNvSpPr txBox="1"/>
      </xdr:nvSpPr>
      <xdr:spPr>
        <a:xfrm>
          <a:off x="2062427" y="25400"/>
          <a:ext cx="8593667" cy="1096894"/>
        </a:xfrm>
        <a:prstGeom prst="rect">
          <a:avLst/>
        </a:prstGeom>
        <a:solidFill>
          <a:schemeClr val="lt1"/>
        </a:solidFill>
        <a:ln w="28575" cmpd="sng">
          <a:solidFill>
            <a:schemeClr val="accent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kern="1200">
              <a:solidFill>
                <a:schemeClr val="accent1"/>
              </a:solidFill>
            </a:rPr>
            <a:t>Directions: </a:t>
          </a:r>
          <a:r>
            <a:rPr lang="en-US" sz="1100" b="0" kern="1200">
              <a:solidFill>
                <a:schemeClr val="accent1"/>
              </a:solidFill>
            </a:rPr>
            <a:t>Like</a:t>
          </a:r>
          <a:r>
            <a:rPr lang="en-US" sz="1100" b="0" kern="1200" baseline="0">
              <a:solidFill>
                <a:schemeClr val="accent1"/>
              </a:solidFill>
            </a:rPr>
            <a:t> it said in the Read Me tab, fill in the best estimates you have in the cells with outlines in Column F. Do not do anything in columns H through L. Those are calculated automatically.</a:t>
          </a:r>
        </a:p>
        <a:p>
          <a:endParaRPr lang="en-US" sz="1100" b="0" u="none" kern="1200" baseline="0">
            <a:solidFill>
              <a:schemeClr val="accent1"/>
            </a:solidFill>
          </a:endParaRPr>
        </a:p>
        <a:p>
          <a:r>
            <a:rPr lang="en-US" sz="1100" b="0" u="none" kern="1200" baseline="0">
              <a:solidFill>
                <a:schemeClr val="accent1"/>
              </a:solidFill>
            </a:rPr>
            <a:t>In order to get the best inputs for this tab, you will need your district contract. You could also talk with someone in the finance or budget office for help.</a:t>
          </a:r>
          <a:endParaRPr lang="en-US" sz="1100" b="1" u="none" kern="1200">
            <a:solidFill>
              <a:schemeClr val="accent1"/>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1073150</xdr:colOff>
      <xdr:row>0</xdr:row>
      <xdr:rowOff>139700</xdr:rowOff>
    </xdr:from>
    <xdr:to>
      <xdr:col>17</xdr:col>
      <xdr:colOff>238760</xdr:colOff>
      <xdr:row>9</xdr:row>
      <xdr:rowOff>177800</xdr:rowOff>
    </xdr:to>
    <xdr:sp macro="" textlink="">
      <xdr:nvSpPr>
        <xdr:cNvPr id="2" name="TextBox 1">
          <a:extLst>
            <a:ext uri="{FF2B5EF4-FFF2-40B4-BE49-F238E27FC236}">
              <a16:creationId xmlns:a16="http://schemas.microsoft.com/office/drawing/2014/main" id="{4EE4DA48-F55C-4125-8C42-07E2A615394D}"/>
            </a:ext>
          </a:extLst>
        </xdr:cNvPr>
        <xdr:cNvSpPr txBox="1"/>
      </xdr:nvSpPr>
      <xdr:spPr>
        <a:xfrm>
          <a:off x="1892300" y="139700"/>
          <a:ext cx="9509760" cy="1143000"/>
        </a:xfrm>
        <a:prstGeom prst="rect">
          <a:avLst/>
        </a:prstGeom>
        <a:solidFill>
          <a:schemeClr val="lt1"/>
        </a:solidFill>
        <a:ln w="28575" cmpd="sng">
          <a:solidFill>
            <a:schemeClr val="accent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50" b="1" kern="1200">
              <a:solidFill>
                <a:schemeClr val="accent1"/>
              </a:solidFill>
            </a:rPr>
            <a:t>Directions: </a:t>
          </a:r>
          <a:r>
            <a:rPr lang="en-US" sz="1050" b="1" kern="1200" baseline="0">
              <a:solidFill>
                <a:schemeClr val="accent1"/>
              </a:solidFill>
            </a:rPr>
            <a:t> </a:t>
          </a:r>
          <a:r>
            <a:rPr lang="en-US" sz="1050" b="0" kern="1200" baseline="0">
              <a:solidFill>
                <a:schemeClr val="accent1"/>
              </a:solidFill>
            </a:rPr>
            <a:t>This tab will hold all your planned hires for people who bring the Focus Area to life. This means that, as in the </a:t>
          </a:r>
          <a:r>
            <a:rPr lang="en-US" sz="1050" b="1" kern="1200" baseline="0">
              <a:solidFill>
                <a:schemeClr val="accent1"/>
              </a:solidFill>
            </a:rPr>
            <a:t>Example</a:t>
          </a:r>
          <a:r>
            <a:rPr lang="en-US" sz="1050" b="0" kern="1200" baseline="0">
              <a:solidFill>
                <a:schemeClr val="accent1"/>
              </a:solidFill>
            </a:rPr>
            <a:t>, if you were designing a school with a working farm in the vacant lot next door, intended to provide agricultural skills and post-secondary placements for your students, you might have a staffing profile like the one below. Please note that this does not include, nor should yours, the required staff for the existing school (ELA teachers, gym teachers, office managers, nurses, etc.).</a:t>
          </a:r>
        </a:p>
        <a:p>
          <a:endParaRPr lang="en-US" sz="1050" b="0" kern="1200" baseline="0">
            <a:solidFill>
              <a:schemeClr val="accent1"/>
            </a:solidFill>
          </a:endParaRPr>
        </a:p>
        <a:p>
          <a:r>
            <a:rPr lang="en-US" sz="1050" b="0" kern="1200" baseline="0">
              <a:solidFill>
                <a:schemeClr val="accent1"/>
              </a:solidFill>
            </a:rPr>
            <a:t>Important: If you have multiple FTEs with the same role *and* the same (or very close) salaries, please group them. Note the Senior and Junior Farm Instructors below. In this school, maybe some Junior Instructors earn 54,000 and some 56,000 - but only a Senior Instructor would earn $70,000 or something close to that total.</a:t>
          </a:r>
        </a:p>
        <a:p>
          <a:endParaRPr lang="en-US" sz="1050" b="0" u="none" kern="1200" baseline="0">
            <a:solidFill>
              <a:schemeClr val="accent1"/>
            </a:solidFill>
          </a:endParaRPr>
        </a:p>
        <a:p>
          <a:r>
            <a:rPr lang="en-US" sz="1050" b="0" u="none" kern="1200" baseline="0">
              <a:solidFill>
                <a:schemeClr val="accent1"/>
              </a:solidFill>
            </a:rPr>
            <a:t>Please do whatever research is necessary to enter the correct FTEs for each year (remember that these can be fractional for a part-time person) and the salary for this year. The spreadsheet will automaitcally increase the salary each year. If you have fewer roles than there are rows for, just leave extra rows blank. If you need more rows, please email [ADDRESS] and we can provide a modified spreadsheet.</a:t>
          </a:r>
          <a:endParaRPr lang="en-US" sz="1050" b="0" u="none" kern="1200">
            <a:solidFill>
              <a:schemeClr val="accent1"/>
            </a:solidFill>
          </a:endParaRPr>
        </a:p>
      </xdr:txBody>
    </xdr:sp>
    <xdr:clientData/>
  </xdr:twoCellAnchor>
  <xdr:twoCellAnchor>
    <xdr:from>
      <xdr:col>12</xdr:col>
      <xdr:colOff>198011</xdr:colOff>
      <xdr:row>22</xdr:row>
      <xdr:rowOff>68280</xdr:rowOff>
    </xdr:from>
    <xdr:to>
      <xdr:col>18</xdr:col>
      <xdr:colOff>245806</xdr:colOff>
      <xdr:row>32</xdr:row>
      <xdr:rowOff>163871</xdr:rowOff>
    </xdr:to>
    <xdr:sp macro="" textlink="">
      <xdr:nvSpPr>
        <xdr:cNvPr id="7" name="TextBox 6">
          <a:extLst>
            <a:ext uri="{FF2B5EF4-FFF2-40B4-BE49-F238E27FC236}">
              <a16:creationId xmlns:a16="http://schemas.microsoft.com/office/drawing/2014/main" id="{426B6130-0642-7054-A401-61D5B5324477}"/>
            </a:ext>
          </a:extLst>
        </xdr:cNvPr>
        <xdr:cNvSpPr txBox="1"/>
      </xdr:nvSpPr>
      <xdr:spPr>
        <a:xfrm>
          <a:off x="8295968" y="3987527"/>
          <a:ext cx="3693924" cy="1939140"/>
        </a:xfrm>
        <a:prstGeom prst="rect">
          <a:avLst/>
        </a:prstGeom>
        <a:solidFill>
          <a:schemeClr val="accen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n-US" sz="1600" b="1" kern="1200">
              <a:solidFill>
                <a:srgbClr val="FFFF00"/>
              </a:solidFill>
            </a:rPr>
            <a:t>Type over any [text in brackets]</a:t>
          </a:r>
          <a:r>
            <a:rPr lang="en-US" sz="1600" b="1" kern="1200" baseline="0">
              <a:solidFill>
                <a:srgbClr val="FFFF00"/>
              </a:solidFill>
            </a:rPr>
            <a:t> in the Assumptions sections if you want to add a position title.</a:t>
          </a:r>
        </a:p>
        <a:p>
          <a:pPr algn="l"/>
          <a:endParaRPr lang="en-US" sz="1600" b="1" kern="1200" baseline="0">
            <a:solidFill>
              <a:srgbClr val="FFFF00"/>
            </a:solidFill>
          </a:endParaRPr>
        </a:p>
        <a:p>
          <a:pPr algn="l"/>
          <a:r>
            <a:rPr lang="en-US" sz="1600" b="1" kern="1200" baseline="0">
              <a:solidFill>
                <a:srgbClr val="FFFF00"/>
              </a:solidFill>
            </a:rPr>
            <a:t>Whatever you type will carry over to the Calculations sections.</a:t>
          </a:r>
          <a:endParaRPr lang="en-US" sz="1600" b="1" kern="1200">
            <a:solidFill>
              <a:srgbClr val="FFFF00"/>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4</xdr:col>
      <xdr:colOff>31750</xdr:colOff>
      <xdr:row>0</xdr:row>
      <xdr:rowOff>25400</xdr:rowOff>
    </xdr:from>
    <xdr:to>
      <xdr:col>15</xdr:col>
      <xdr:colOff>234950</xdr:colOff>
      <xdr:row>5</xdr:row>
      <xdr:rowOff>139700</xdr:rowOff>
    </xdr:to>
    <xdr:sp macro="" textlink="">
      <xdr:nvSpPr>
        <xdr:cNvPr id="2" name="TextBox 1">
          <a:extLst>
            <a:ext uri="{FF2B5EF4-FFF2-40B4-BE49-F238E27FC236}">
              <a16:creationId xmlns:a16="http://schemas.microsoft.com/office/drawing/2014/main" id="{AA411690-B681-4BDF-BA65-18DC43C73EEB}"/>
            </a:ext>
          </a:extLst>
        </xdr:cNvPr>
        <xdr:cNvSpPr txBox="1"/>
      </xdr:nvSpPr>
      <xdr:spPr>
        <a:xfrm>
          <a:off x="2832100" y="25400"/>
          <a:ext cx="7112000" cy="1035050"/>
        </a:xfrm>
        <a:prstGeom prst="rect">
          <a:avLst/>
        </a:prstGeom>
        <a:solidFill>
          <a:schemeClr val="lt1"/>
        </a:solidFill>
        <a:ln w="28575" cmpd="sng">
          <a:solidFill>
            <a:schemeClr val="accent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kern="1200">
              <a:solidFill>
                <a:schemeClr val="accent1"/>
              </a:solidFill>
            </a:rPr>
            <a:t>Directions: </a:t>
          </a:r>
          <a:r>
            <a:rPr lang="en-US" sz="1100" b="0" kern="1200">
              <a:solidFill>
                <a:schemeClr val="accent1"/>
              </a:solidFill>
            </a:rPr>
            <a:t>This page is all calculations</a:t>
          </a:r>
          <a:r>
            <a:rPr lang="en-US" sz="1100" b="0" kern="1200" baseline="0">
              <a:solidFill>
                <a:schemeClr val="accent1"/>
              </a:solidFill>
            </a:rPr>
            <a:t> and requires no inputs from you. </a:t>
          </a:r>
          <a:r>
            <a:rPr lang="en-US" sz="1100" b="1" u="sng" kern="1200" baseline="0">
              <a:solidFill>
                <a:schemeClr val="accent1"/>
              </a:solidFill>
            </a:rPr>
            <a:t>Don't type on it!! </a:t>
          </a:r>
          <a:r>
            <a:rPr lang="en-US" sz="1100" b="0" kern="1200" baseline="0">
              <a:solidFill>
                <a:schemeClr val="accent1"/>
              </a:solidFill>
            </a:rPr>
            <a:t>Just read the total salaries, check them versus what you put into the Staffing Assumptions, and see if you think it all makes sense. Then, consider whether it is too expensive (you'll have more chances to do this, but it is good to do as you go). If it does look too expensive, return to the Staffing Assumptions tab and change the Salaries, FTEs, or both. Remember that salaries will increase by some %age each year based on what you put into the General Assumptions, so you won't have round numbers as the years go on. If you plan to add physical space, make sure to account for janitorial or other related costs.</a:t>
          </a:r>
          <a:endParaRPr lang="en-US" sz="1100" b="0" u="none" kern="1200">
            <a:solidFill>
              <a:schemeClr val="accent1"/>
            </a:solidFill>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3</xdr:col>
      <xdr:colOff>1306919</xdr:colOff>
      <xdr:row>0</xdr:row>
      <xdr:rowOff>128773</xdr:rowOff>
    </xdr:from>
    <xdr:to>
      <xdr:col>15</xdr:col>
      <xdr:colOff>562639</xdr:colOff>
      <xdr:row>8</xdr:row>
      <xdr:rowOff>125524</xdr:rowOff>
    </xdr:to>
    <xdr:sp macro="" textlink="">
      <xdr:nvSpPr>
        <xdr:cNvPr id="2" name="TextBox 1">
          <a:extLst>
            <a:ext uri="{FF2B5EF4-FFF2-40B4-BE49-F238E27FC236}">
              <a16:creationId xmlns:a16="http://schemas.microsoft.com/office/drawing/2014/main" id="{F815332B-E341-4DCF-8420-D8B99BBEC797}"/>
            </a:ext>
          </a:extLst>
        </xdr:cNvPr>
        <xdr:cNvSpPr txBox="1"/>
      </xdr:nvSpPr>
      <xdr:spPr>
        <a:xfrm>
          <a:off x="2126512" y="128773"/>
          <a:ext cx="11113976" cy="1473495"/>
        </a:xfrm>
        <a:prstGeom prst="rect">
          <a:avLst/>
        </a:prstGeom>
        <a:solidFill>
          <a:schemeClr val="lt1"/>
        </a:solidFill>
        <a:ln w="28575" cmpd="sng">
          <a:solidFill>
            <a:schemeClr val="accent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50" b="1" kern="1200">
              <a:solidFill>
                <a:schemeClr val="accent1"/>
              </a:solidFill>
            </a:rPr>
            <a:t>Directions: </a:t>
          </a:r>
          <a:r>
            <a:rPr lang="en-US" sz="1050" b="0" kern="1200">
              <a:solidFill>
                <a:schemeClr val="accent1"/>
              </a:solidFill>
            </a:rPr>
            <a:t>Here you'll need to account for</a:t>
          </a:r>
          <a:r>
            <a:rPr lang="en-US" sz="1050" b="0" kern="1200" baseline="0">
              <a:solidFill>
                <a:schemeClr val="accent1"/>
              </a:solidFill>
            </a:rPr>
            <a:t> any costs you're going to incur from hiring people to perform services who *are not* on your staff. These will almost certainly include professional development and specialized services for students (e.g., therapeutic support beyond that which the district makes available, or maybe financial aid counseling). But they could also include planning and program design, part-time special instruction (e.g., teaching artists or other experts in your Focus Area), or even consultants helping you to choose the right space and equipment.</a:t>
          </a:r>
        </a:p>
        <a:p>
          <a:endParaRPr lang="en-US" sz="1050" b="0" u="none" kern="1200" baseline="0">
            <a:solidFill>
              <a:schemeClr val="accent1"/>
            </a:solidFill>
          </a:endParaRPr>
        </a:p>
        <a:p>
          <a:r>
            <a:rPr lang="en-US" sz="1050" b="0" u="none" kern="1200" baseline="0">
              <a:solidFill>
                <a:schemeClr val="accent1"/>
              </a:solidFill>
            </a:rPr>
            <a:t>Note that the example continues with the "Farm School" example. Use the cells with black outlines for your inputs, leave the rest to do the calculations. Please choose a daily rate *or* a fixed fee for each service. If you are charged by the hour, please convert to days using an 8 hour day.</a:t>
          </a:r>
          <a:r>
            <a:rPr lang="en-US" sz="1100" b="0" i="0" u="none" strike="noStrike">
              <a:solidFill>
                <a:schemeClr val="dk1"/>
              </a:solidFill>
              <a:effectLst/>
              <a:latin typeface="+mn-lt"/>
              <a:ea typeface="+mn-ea"/>
              <a:cs typeface="+mn-cs"/>
            </a:rPr>
            <a:t> </a:t>
          </a:r>
          <a:r>
            <a:rPr lang="en-US" sz="1050"/>
            <a:t> </a:t>
          </a:r>
        </a:p>
        <a:p>
          <a:endParaRPr lang="en-US" sz="1050"/>
        </a:p>
        <a:p>
          <a:r>
            <a:rPr lang="en-US" sz="1050" b="0" u="none" kern="1200">
              <a:solidFill>
                <a:schemeClr val="accent1"/>
              </a:solidFill>
            </a:rPr>
            <a:t>For a Fixed Fee service,</a:t>
          </a:r>
          <a:r>
            <a:rPr lang="en-US" sz="1050" b="0" u="none" kern="1200" baseline="0">
              <a:solidFill>
                <a:schemeClr val="accent1"/>
              </a:solidFill>
            </a:rPr>
            <a:t> enter 1 in "Days" if service is purchased that year. Enter 0 in "Days" if not purchased. See the Farm Design &amp; Planning line.</a:t>
          </a:r>
          <a:endParaRPr lang="en-US" sz="1050" b="0" u="none" kern="1200">
            <a:solidFill>
              <a:schemeClr val="accent1"/>
            </a:solidFill>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3</xdr:col>
      <xdr:colOff>1306919</xdr:colOff>
      <xdr:row>0</xdr:row>
      <xdr:rowOff>128774</xdr:rowOff>
    </xdr:from>
    <xdr:to>
      <xdr:col>12</xdr:col>
      <xdr:colOff>3307907</xdr:colOff>
      <xdr:row>6</xdr:row>
      <xdr:rowOff>88606</xdr:rowOff>
    </xdr:to>
    <xdr:sp macro="" textlink="">
      <xdr:nvSpPr>
        <xdr:cNvPr id="2" name="TextBox 1">
          <a:extLst>
            <a:ext uri="{FF2B5EF4-FFF2-40B4-BE49-F238E27FC236}">
              <a16:creationId xmlns:a16="http://schemas.microsoft.com/office/drawing/2014/main" id="{F7C0D10A-BCBF-456B-9CF6-B89AF35416A0}"/>
            </a:ext>
          </a:extLst>
        </xdr:cNvPr>
        <xdr:cNvSpPr txBox="1"/>
      </xdr:nvSpPr>
      <xdr:spPr>
        <a:xfrm>
          <a:off x="2126512" y="128774"/>
          <a:ext cx="9222267" cy="1067390"/>
        </a:xfrm>
        <a:prstGeom prst="rect">
          <a:avLst/>
        </a:prstGeom>
        <a:solidFill>
          <a:schemeClr val="lt1"/>
        </a:solidFill>
        <a:ln w="28575" cmpd="sng">
          <a:solidFill>
            <a:schemeClr val="accent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50" b="1" kern="1200">
              <a:solidFill>
                <a:schemeClr val="accent1"/>
              </a:solidFill>
            </a:rPr>
            <a:t>Directions: </a:t>
          </a:r>
          <a:r>
            <a:rPr lang="en-US" sz="1050" b="0" kern="1200">
              <a:solidFill>
                <a:schemeClr val="accent1"/>
              </a:solidFill>
            </a:rPr>
            <a:t>Here you'll account for</a:t>
          </a:r>
          <a:r>
            <a:rPr lang="en-US" sz="1050" b="0" kern="1200" baseline="0">
              <a:solidFill>
                <a:schemeClr val="accent1"/>
              </a:solidFill>
            </a:rPr>
            <a:t> any costs you're going to incur from buying goods or subscribing to software that you'll need for the Focus Area. For example, if you are adding capacity for college preparation and selection, you might add costs for Naviance, SCOIR, or some similar college planning software.</a:t>
          </a:r>
        </a:p>
        <a:p>
          <a:endParaRPr lang="en-US" sz="1050" b="0" u="none" kern="1200" baseline="0">
            <a:solidFill>
              <a:schemeClr val="accent1"/>
            </a:solidFill>
          </a:endParaRPr>
        </a:p>
        <a:p>
          <a:r>
            <a:rPr lang="en-US" sz="1050" b="0" u="none" kern="1200" baseline="0">
              <a:solidFill>
                <a:schemeClr val="accent1"/>
              </a:solidFill>
            </a:rPr>
            <a:t>Note that the example continues with the "Farm School" example. Use the cells with black outlines for your inputs, leave the rest to do the calculations. Please do your best to get accurate unit costs, even knowing that prices may change in the future in ways we won't be able to estimate today.</a:t>
          </a:r>
          <a:endParaRPr lang="en-US" sz="1050"/>
        </a:p>
        <a:p>
          <a:endParaRPr lang="en-US" sz="105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5</xdr:col>
      <xdr:colOff>31750</xdr:colOff>
      <xdr:row>0</xdr:row>
      <xdr:rowOff>25400</xdr:rowOff>
    </xdr:from>
    <xdr:to>
      <xdr:col>15</xdr:col>
      <xdr:colOff>491613</xdr:colOff>
      <xdr:row>5</xdr:row>
      <xdr:rowOff>139700</xdr:rowOff>
    </xdr:to>
    <xdr:sp macro="" textlink="">
      <xdr:nvSpPr>
        <xdr:cNvPr id="2" name="TextBox 1">
          <a:extLst>
            <a:ext uri="{FF2B5EF4-FFF2-40B4-BE49-F238E27FC236}">
              <a16:creationId xmlns:a16="http://schemas.microsoft.com/office/drawing/2014/main" id="{11B6D290-B2B4-445C-AC1D-D6E60450522F}"/>
            </a:ext>
          </a:extLst>
        </xdr:cNvPr>
        <xdr:cNvSpPr txBox="1"/>
      </xdr:nvSpPr>
      <xdr:spPr>
        <a:xfrm>
          <a:off x="2066481" y="25400"/>
          <a:ext cx="7663358" cy="1036074"/>
        </a:xfrm>
        <a:prstGeom prst="rect">
          <a:avLst/>
        </a:prstGeom>
        <a:solidFill>
          <a:schemeClr val="lt1"/>
        </a:solidFill>
        <a:ln w="28575" cmpd="sng">
          <a:solidFill>
            <a:schemeClr val="accent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kern="1200">
              <a:solidFill>
                <a:schemeClr val="accent1"/>
              </a:solidFill>
            </a:rPr>
            <a:t>Directions: </a:t>
          </a:r>
          <a:r>
            <a:rPr lang="en-US" sz="1100" b="0" kern="1200">
              <a:solidFill>
                <a:schemeClr val="accent1"/>
              </a:solidFill>
            </a:rPr>
            <a:t>Will your Focus</a:t>
          </a:r>
          <a:r>
            <a:rPr lang="en-US" sz="1100" b="0" kern="1200" baseline="0">
              <a:solidFill>
                <a:schemeClr val="accent1"/>
              </a:solidFill>
            </a:rPr>
            <a:t> Area require new use of land, a new building, or some construction improvements? Add those here. Estimating these costs will be the most complex of all your program costs, so ask for help. Banks which lend money in these areas, vendors and contractors, nonprofits dedicated to the same Focus Area, experts with knowledge of your field, or schools with a similar mission can all be helpful. Get on the phone and ask questions. Please *either* estimate costs by square foot or as a fixed total cost. Then, please note if the cost will be incurred in one year, every year, or in just some of the years we are modeling.</a:t>
          </a:r>
          <a:endParaRPr lang="en-US" sz="1100" b="1" u="none" kern="1200">
            <a:solidFill>
              <a:schemeClr val="accent1"/>
            </a:solidFill>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5</xdr:col>
      <xdr:colOff>31748</xdr:colOff>
      <xdr:row>0</xdr:row>
      <xdr:rowOff>25400</xdr:rowOff>
    </xdr:from>
    <xdr:to>
      <xdr:col>23</xdr:col>
      <xdr:colOff>161925</xdr:colOff>
      <xdr:row>7</xdr:row>
      <xdr:rowOff>120650</xdr:rowOff>
    </xdr:to>
    <xdr:sp macro="" textlink="">
      <xdr:nvSpPr>
        <xdr:cNvPr id="2" name="TextBox 1">
          <a:extLst>
            <a:ext uri="{FF2B5EF4-FFF2-40B4-BE49-F238E27FC236}">
              <a16:creationId xmlns:a16="http://schemas.microsoft.com/office/drawing/2014/main" id="{B82EE13C-2FFD-4DE5-8690-9D085917E0DB}"/>
            </a:ext>
          </a:extLst>
        </xdr:cNvPr>
        <xdr:cNvSpPr txBox="1"/>
      </xdr:nvSpPr>
      <xdr:spPr>
        <a:xfrm>
          <a:off x="2079623" y="25400"/>
          <a:ext cx="11102977" cy="1362075"/>
        </a:xfrm>
        <a:prstGeom prst="rect">
          <a:avLst/>
        </a:prstGeom>
        <a:solidFill>
          <a:schemeClr val="lt1"/>
        </a:solidFill>
        <a:ln w="28575" cmpd="sng">
          <a:solidFill>
            <a:schemeClr val="accent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kern="1200">
              <a:solidFill>
                <a:schemeClr val="accent1"/>
              </a:solidFill>
            </a:rPr>
            <a:t>Directions: </a:t>
          </a:r>
          <a:r>
            <a:rPr lang="en-US" sz="1100" b="0" kern="1200">
              <a:solidFill>
                <a:schemeClr val="accent1"/>
              </a:solidFill>
            </a:rPr>
            <a:t>Think</a:t>
          </a:r>
          <a:r>
            <a:rPr lang="en-US" sz="1100" b="0" kern="1200" baseline="0">
              <a:solidFill>
                <a:schemeClr val="accent1"/>
              </a:solidFill>
            </a:rPr>
            <a:t> about whether your model implies that some new positions or other expenses should be added </a:t>
          </a:r>
          <a:r>
            <a:rPr lang="en-US" sz="1100" b="1" u="sng" kern="1200" baseline="0">
              <a:solidFill>
                <a:schemeClr val="accent1"/>
              </a:solidFill>
            </a:rPr>
            <a:t>in place of, and not in addition to</a:t>
          </a:r>
          <a:r>
            <a:rPr lang="en-US" sz="1100" b="0" u="none" kern="1200" baseline="0">
              <a:solidFill>
                <a:schemeClr val="accent1"/>
              </a:solidFill>
            </a:rPr>
            <a:t>, existing areas of spending. Maybe your current school has a Math Specialist and you want to use that position for a Post-Secondary Placement role instead. Or, perhaps you have a range of extracurriculars that you plan to replace with offerings in line with your focus area. Capture those here so that we can get an accurate picture of any cost savings; these savings will go towards paying for the Focus Area needs. </a:t>
          </a:r>
        </a:p>
        <a:p>
          <a:endParaRPr lang="en-US" sz="1100" b="0" u="none" kern="1200" baseline="0">
            <a:solidFill>
              <a:schemeClr val="accent1"/>
            </a:solidFill>
          </a:endParaRPr>
        </a:p>
        <a:p>
          <a:r>
            <a:rPr lang="en-US" sz="1100" b="0" u="none" kern="1200" baseline="0">
              <a:solidFill>
                <a:schemeClr val="accent1"/>
              </a:solidFill>
            </a:rPr>
            <a:t>Note that you should assume any current costs would have otherwise persisted throughout the entire 5 years and so should be subtracted out for each year that you choose to replace them. That is, if you cut a $50,000 position in Year 1, that salary really comes out 5 times! In the Year 1-Year 5 chart, a 0 means to leave the cost in, and a 1 means to remove the cost. So, if, as in the example, you would choose to replace a Paraprofessional with the Placement Coach in Year 3, you would put in a 0 for Year 1 and for Year 2, and a 1 for year 3, 4, and 5.</a:t>
          </a:r>
          <a:endParaRPr lang="en-US" sz="1100" b="1" u="none" kern="1200">
            <a:solidFill>
              <a:schemeClr val="accent1"/>
            </a:solidFill>
          </a:endParaRPr>
        </a:p>
      </xdr:txBody>
    </xdr:sp>
    <xdr:clientData/>
  </xdr:twoCellAnchor>
</xdr:wsDr>
</file>

<file path=xl/persons/person.xml><?xml version="1.0" encoding="utf-8"?>
<personList xmlns="http://schemas.microsoft.com/office/spreadsheetml/2018/threadedcomments" xmlns:x="http://schemas.openxmlformats.org/spreadsheetml/2006/main">
  <person displayName="Daniel  Barcan" id="{657F3D6F-2550-47E6-AC74-5EEE15E87FA2}" userId="S::dbarcan@schoolworks.org::55102b06-76db-422d-9be9-3908841673b1"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threadedComments/threadedComment1.xml><?xml version="1.0" encoding="utf-8"?>
<ThreadedComments xmlns="http://schemas.microsoft.com/office/spreadsheetml/2018/threadedcomments" xmlns:x="http://schemas.openxmlformats.org/spreadsheetml/2006/main">
  <threadedComment ref="C28" dT="2024-12-31T19:55:28.71" personId="{657F3D6F-2550-47E6-AC74-5EEE15E87FA2}" id="{9363480B-C1AF-41A2-8400-1DD461C8AEAA}">
    <text>You can type over these [bracketed text items]. They will show up below in the Calculations.</text>
  </threadedComment>
  <threadedComment ref="C40" dT="2024-12-31T19:56:24.11" personId="{657F3D6F-2550-47E6-AC74-5EEE15E87FA2}" id="{B8E6C442-89AC-4220-A969-DC5A4461DBD4}">
    <text>Don’t type over these! They will match what you type in the Assumptions.</text>
  </threadedComment>
</ThreadedComments>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8.xml"/><Relationship Id="rId4" Type="http://schemas.microsoft.com/office/2017/10/relationships/threadedComment" Target="../threadedComments/threadedComment1.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99F770-143F-4DC4-907D-8A29D5B12843}">
  <sheetPr>
    <tabColor rgb="FFFF0000"/>
  </sheetPr>
  <dimension ref="B6:L67"/>
  <sheetViews>
    <sheetView tabSelected="1" workbookViewId="0">
      <selection activeCell="O2" sqref="O2"/>
    </sheetView>
  </sheetViews>
  <sheetFormatPr defaultRowHeight="15"/>
  <cols>
    <col min="2" max="2" width="8.7109375" style="8"/>
    <col min="4" max="4" width="11.28515625" customWidth="1"/>
    <col min="7" max="7" width="9.42578125" customWidth="1"/>
  </cols>
  <sheetData>
    <row r="6" spans="2:4">
      <c r="B6" s="11" t="s">
        <v>0</v>
      </c>
    </row>
    <row r="7" spans="2:4">
      <c r="B7" s="12" t="s">
        <v>1</v>
      </c>
    </row>
    <row r="8" spans="2:4">
      <c r="B8" s="8">
        <v>1</v>
      </c>
      <c r="C8" t="s">
        <v>2</v>
      </c>
    </row>
    <row r="9" spans="2:4">
      <c r="C9" t="s">
        <v>3</v>
      </c>
    </row>
    <row r="10" spans="2:4">
      <c r="C10" t="s">
        <v>4</v>
      </c>
    </row>
    <row r="12" spans="2:4">
      <c r="B12" s="8">
        <v>2</v>
      </c>
      <c r="C12" t="s">
        <v>5</v>
      </c>
    </row>
    <row r="14" spans="2:4">
      <c r="B14" s="8">
        <v>3</v>
      </c>
      <c r="C14" t="s">
        <v>6</v>
      </c>
    </row>
    <row r="15" spans="2:4">
      <c r="C15" t="s">
        <v>7</v>
      </c>
    </row>
    <row r="16" spans="2:4">
      <c r="D16" t="s">
        <v>8</v>
      </c>
    </row>
    <row r="17" spans="2:12">
      <c r="D17" t="s">
        <v>9</v>
      </c>
    </row>
    <row r="18" spans="2:12">
      <c r="D18" t="s">
        <v>10</v>
      </c>
    </row>
    <row r="20" spans="2:12">
      <c r="D20" t="s">
        <v>11</v>
      </c>
    </row>
    <row r="21" spans="2:12">
      <c r="D21" t="s">
        <v>12</v>
      </c>
    </row>
    <row r="23" spans="2:12">
      <c r="B23" s="8">
        <v>4</v>
      </c>
      <c r="C23" t="s">
        <v>13</v>
      </c>
    </row>
    <row r="24" spans="2:12">
      <c r="C24" s="8">
        <v>4.0999999999999996</v>
      </c>
      <c r="D24" t="s">
        <v>14</v>
      </c>
      <c r="H24" s="2"/>
      <c r="I24" t="s">
        <v>15</v>
      </c>
    </row>
    <row r="25" spans="2:12">
      <c r="C25" s="8"/>
      <c r="E25" t="s">
        <v>16</v>
      </c>
    </row>
    <row r="26" spans="2:12">
      <c r="C26" s="8"/>
      <c r="E26" t="s">
        <v>17</v>
      </c>
    </row>
    <row r="27" spans="2:12">
      <c r="C27" s="8"/>
    </row>
    <row r="28" spans="2:12">
      <c r="C28" s="8">
        <v>4.2</v>
      </c>
      <c r="D28" s="3" t="s">
        <v>18</v>
      </c>
    </row>
    <row r="29" spans="2:12">
      <c r="C29" s="8"/>
      <c r="D29" s="3" t="s">
        <v>19</v>
      </c>
    </row>
    <row r="30" spans="2:12">
      <c r="C30" s="8"/>
      <c r="D30" s="3"/>
    </row>
    <row r="31" spans="2:12">
      <c r="C31" s="8">
        <v>4.3</v>
      </c>
      <c r="D31" t="s">
        <v>20</v>
      </c>
    </row>
    <row r="32" spans="2:12">
      <c r="C32" s="8"/>
      <c r="E32" s="4" t="s">
        <v>21</v>
      </c>
      <c r="F32" s="4"/>
      <c r="G32" s="5">
        <v>5</v>
      </c>
      <c r="H32" s="9" t="s">
        <v>22</v>
      </c>
      <c r="I32" s="4"/>
      <c r="J32" s="4"/>
      <c r="K32" s="4"/>
      <c r="L32" s="4"/>
    </row>
    <row r="33" spans="3:12">
      <c r="C33" s="8"/>
      <c r="E33" s="4" t="s">
        <v>23</v>
      </c>
      <c r="F33" s="4"/>
      <c r="G33" s="6">
        <v>1234567</v>
      </c>
      <c r="H33" s="9" t="s">
        <v>24</v>
      </c>
      <c r="I33" s="4"/>
      <c r="J33" s="4"/>
      <c r="K33" s="4"/>
      <c r="L33" s="4"/>
    </row>
    <row r="34" spans="3:12">
      <c r="C34" s="8"/>
      <c r="E34" s="4"/>
      <c r="F34" s="4"/>
      <c r="G34" s="6"/>
      <c r="H34" s="9"/>
      <c r="I34" s="4"/>
      <c r="J34" s="4"/>
      <c r="K34" s="4"/>
      <c r="L34" s="4"/>
    </row>
    <row r="35" spans="3:12">
      <c r="C35" s="8">
        <v>4.4000000000000004</v>
      </c>
      <c r="D35" t="s">
        <v>25</v>
      </c>
    </row>
    <row r="36" spans="3:12">
      <c r="C36" s="8"/>
      <c r="E36" s="7" t="s">
        <v>26</v>
      </c>
    </row>
    <row r="37" spans="3:12">
      <c r="C37" s="8"/>
      <c r="E37" s="7" t="s">
        <v>27</v>
      </c>
    </row>
    <row r="38" spans="3:12">
      <c r="C38" s="8"/>
      <c r="E38" s="7" t="s">
        <v>28</v>
      </c>
    </row>
    <row r="39" spans="3:12">
      <c r="C39" s="8"/>
    </row>
    <row r="40" spans="3:12">
      <c r="E40" t="s">
        <v>29</v>
      </c>
    </row>
    <row r="42" spans="3:12">
      <c r="C42" s="8">
        <v>4.5</v>
      </c>
      <c r="D42" t="s">
        <v>30</v>
      </c>
    </row>
    <row r="43" spans="3:12">
      <c r="E43" t="s">
        <v>31</v>
      </c>
    </row>
    <row r="45" spans="3:12">
      <c r="G45" s="9" t="s">
        <v>32</v>
      </c>
      <c r="H45" s="4"/>
      <c r="I45" s="4"/>
      <c r="J45" s="4"/>
      <c r="K45" s="10">
        <v>2.5000000000000001E-2</v>
      </c>
    </row>
    <row r="47" spans="3:12">
      <c r="F47" s="1" t="s">
        <v>33</v>
      </c>
    </row>
    <row r="49" spans="2:10">
      <c r="E49" t="s">
        <v>34</v>
      </c>
    </row>
    <row r="51" spans="2:10">
      <c r="G51" s="9" t="s">
        <v>35</v>
      </c>
    </row>
    <row r="52" spans="2:10">
      <c r="H52" s="4" t="s">
        <v>36</v>
      </c>
      <c r="J52" s="6">
        <v>957268</v>
      </c>
    </row>
    <row r="54" spans="2:10">
      <c r="F54" s="1" t="s">
        <v>37</v>
      </c>
    </row>
    <row r="56" spans="2:10">
      <c r="B56" s="8">
        <v>5</v>
      </c>
      <c r="C56" t="s">
        <v>38</v>
      </c>
    </row>
    <row r="58" spans="2:10">
      <c r="E58" s="4" t="s">
        <v>39</v>
      </c>
    </row>
    <row r="59" spans="2:10">
      <c r="E59" s="4" t="s">
        <v>40</v>
      </c>
    </row>
    <row r="61" spans="2:10">
      <c r="D61" t="s">
        <v>41</v>
      </c>
    </row>
    <row r="63" spans="2:10">
      <c r="E63" s="4" t="s">
        <v>42</v>
      </c>
    </row>
    <row r="65" spans="4:5">
      <c r="D65" t="s">
        <v>43</v>
      </c>
    </row>
    <row r="67" spans="4:5">
      <c r="E67" s="4" t="s">
        <v>44</v>
      </c>
    </row>
  </sheetData>
  <sheetProtection sheet="1" objects="1" scenarios="1"/>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31C5CE-91DB-4998-B526-0BABDB564F4E}">
  <dimension ref="A1:O41"/>
  <sheetViews>
    <sheetView zoomScale="90" zoomScaleNormal="90" workbookViewId="0"/>
  </sheetViews>
  <sheetFormatPr defaultColWidth="8.7109375" defaultRowHeight="15"/>
  <cols>
    <col min="1" max="3" width="3.85546875" style="14" customWidth="1"/>
    <col min="4" max="4" width="24.85546875" style="14" bestFit="1" customWidth="1"/>
    <col min="5" max="7" width="8.7109375" style="14"/>
    <col min="8" max="8" width="10.28515625" style="14" bestFit="1" customWidth="1"/>
    <col min="9" max="12" width="11.140625" style="14" bestFit="1" customWidth="1"/>
    <col min="13" max="16384" width="8.7109375" style="14"/>
  </cols>
  <sheetData>
    <row r="1" spans="1:14">
      <c r="A1" s="13" t="s">
        <v>99</v>
      </c>
    </row>
    <row r="2" spans="1:14">
      <c r="A2" s="14" t="s">
        <v>46</v>
      </c>
    </row>
    <row r="3" spans="1:14">
      <c r="A3" s="14" t="s">
        <v>47</v>
      </c>
    </row>
    <row r="5" spans="1:14">
      <c r="A5" s="13" t="s">
        <v>181</v>
      </c>
    </row>
    <row r="7" spans="1:14">
      <c r="D7" s="15"/>
    </row>
    <row r="8" spans="1:14">
      <c r="H8" s="14" t="s">
        <v>49</v>
      </c>
      <c r="I8" s="14" t="s">
        <v>50</v>
      </c>
      <c r="J8" s="14" t="s">
        <v>51</v>
      </c>
      <c r="K8" s="14" t="s">
        <v>52</v>
      </c>
      <c r="L8" s="14" t="s">
        <v>53</v>
      </c>
    </row>
    <row r="9" spans="1:14">
      <c r="C9" s="17" t="s">
        <v>124</v>
      </c>
      <c r="D9" s="18"/>
      <c r="E9" s="18"/>
      <c r="F9" s="18"/>
      <c r="G9" s="18"/>
      <c r="H9" s="18"/>
      <c r="I9" s="18"/>
      <c r="J9" s="18"/>
      <c r="K9" s="18"/>
      <c r="L9" s="18"/>
      <c r="M9" s="18"/>
      <c r="N9" s="18"/>
    </row>
    <row r="10" spans="1:14">
      <c r="C10" s="18"/>
      <c r="D10" s="81" t="s">
        <v>182</v>
      </c>
      <c r="E10" s="81" t="s">
        <v>162</v>
      </c>
      <c r="F10" s="18"/>
      <c r="G10" s="18"/>
      <c r="H10" s="18"/>
      <c r="I10" s="18"/>
      <c r="J10" s="18"/>
      <c r="K10" s="18"/>
      <c r="L10" s="18"/>
      <c r="M10" s="18"/>
      <c r="N10" s="18"/>
    </row>
    <row r="11" spans="1:14">
      <c r="C11" s="18"/>
      <c r="D11" s="18" t="s">
        <v>183</v>
      </c>
      <c r="E11" s="18" t="s">
        <v>59</v>
      </c>
      <c r="F11" s="18"/>
      <c r="G11" s="18"/>
      <c r="H11" s="19">
        <v>75000</v>
      </c>
      <c r="I11" s="19">
        <v>75000</v>
      </c>
      <c r="J11" s="19">
        <v>0</v>
      </c>
      <c r="K11" s="19">
        <v>0</v>
      </c>
      <c r="L11" s="19">
        <v>0</v>
      </c>
      <c r="M11" s="18" t="s">
        <v>184</v>
      </c>
      <c r="N11" s="18"/>
    </row>
    <row r="12" spans="1:14">
      <c r="C12" s="18"/>
      <c r="D12" s="18" t="s">
        <v>185</v>
      </c>
      <c r="E12" s="18" t="s">
        <v>60</v>
      </c>
      <c r="F12" s="18"/>
      <c r="G12" s="18"/>
      <c r="H12" s="19">
        <v>10000</v>
      </c>
      <c r="I12" s="19">
        <v>10000</v>
      </c>
      <c r="J12" s="19">
        <v>10000</v>
      </c>
      <c r="K12" s="19">
        <v>10000</v>
      </c>
      <c r="L12" s="19">
        <v>10000</v>
      </c>
      <c r="M12" s="18" t="s">
        <v>186</v>
      </c>
      <c r="N12" s="18"/>
    </row>
    <row r="13" spans="1:14">
      <c r="C13" s="18"/>
      <c r="D13" s="18" t="s">
        <v>187</v>
      </c>
      <c r="E13" s="18" t="s">
        <v>61</v>
      </c>
      <c r="F13" s="18"/>
      <c r="G13" s="18"/>
      <c r="H13" s="19">
        <v>15000</v>
      </c>
      <c r="I13" s="19">
        <v>0</v>
      </c>
      <c r="J13" s="19">
        <v>0</v>
      </c>
      <c r="K13" s="19">
        <v>0</v>
      </c>
      <c r="L13" s="19">
        <v>0</v>
      </c>
      <c r="M13" s="18" t="s">
        <v>188</v>
      </c>
      <c r="N13" s="18"/>
    </row>
    <row r="14" spans="1:14">
      <c r="C14" s="18"/>
      <c r="D14" s="18" t="s">
        <v>189</v>
      </c>
      <c r="E14" s="18" t="s">
        <v>59</v>
      </c>
      <c r="F14" s="18"/>
      <c r="G14" s="18"/>
      <c r="H14" s="19">
        <v>0</v>
      </c>
      <c r="I14" s="19">
        <v>0</v>
      </c>
      <c r="J14" s="19">
        <v>15000</v>
      </c>
      <c r="K14" s="19">
        <v>25000</v>
      </c>
      <c r="L14" s="19">
        <v>50000</v>
      </c>
      <c r="M14" s="18" t="s">
        <v>190</v>
      </c>
      <c r="N14" s="18"/>
    </row>
    <row r="15" spans="1:14">
      <c r="C15" s="18"/>
      <c r="D15" s="18"/>
      <c r="E15" s="18"/>
      <c r="F15" s="18"/>
      <c r="G15" s="18"/>
      <c r="H15" s="18"/>
      <c r="I15" s="18"/>
      <c r="J15" s="18"/>
      <c r="K15" s="18"/>
      <c r="L15" s="18"/>
      <c r="M15" s="18"/>
      <c r="N15" s="18"/>
    </row>
    <row r="16" spans="1:14">
      <c r="C16" s="17" t="s">
        <v>134</v>
      </c>
      <c r="D16" s="18"/>
      <c r="E16" s="18"/>
      <c r="F16" s="18"/>
      <c r="G16" s="18"/>
      <c r="H16" s="18"/>
      <c r="I16" s="18"/>
      <c r="J16" s="18"/>
      <c r="K16" s="18"/>
      <c r="L16" s="18"/>
      <c r="M16" s="18"/>
      <c r="N16" s="18"/>
    </row>
    <row r="17" spans="3:15">
      <c r="C17" s="18"/>
      <c r="D17" s="18" t="s">
        <v>59</v>
      </c>
      <c r="E17" s="18"/>
      <c r="F17" s="18"/>
      <c r="G17" s="18"/>
      <c r="H17" s="27">
        <f>SUMIF($E$11:$E$14,$D17,H$11:H$14)</f>
        <v>75000</v>
      </c>
      <c r="I17" s="27">
        <f t="shared" ref="I17:L19" si="0">SUMIF($E$11:$E$14,$D17,I$11:I$14)</f>
        <v>75000</v>
      </c>
      <c r="J17" s="27">
        <f t="shared" si="0"/>
        <v>15000</v>
      </c>
      <c r="K17" s="27">
        <f t="shared" si="0"/>
        <v>25000</v>
      </c>
      <c r="L17" s="27">
        <f t="shared" si="0"/>
        <v>50000</v>
      </c>
      <c r="M17" s="18"/>
      <c r="N17" s="18"/>
    </row>
    <row r="18" spans="3:15">
      <c r="C18" s="82"/>
      <c r="D18" s="18" t="s">
        <v>60</v>
      </c>
      <c r="E18" s="18"/>
      <c r="F18" s="18"/>
      <c r="G18" s="18"/>
      <c r="H18" s="27">
        <f>SUMIF($E$11:$E$14,$D18,H$11:H$14)</f>
        <v>10000</v>
      </c>
      <c r="I18" s="27">
        <f t="shared" si="0"/>
        <v>10000</v>
      </c>
      <c r="J18" s="27">
        <f t="shared" si="0"/>
        <v>10000</v>
      </c>
      <c r="K18" s="27">
        <f t="shared" si="0"/>
        <v>10000</v>
      </c>
      <c r="L18" s="27">
        <f t="shared" si="0"/>
        <v>10000</v>
      </c>
      <c r="M18" s="18"/>
      <c r="N18" s="18"/>
    </row>
    <row r="19" spans="3:15">
      <c r="C19" s="18"/>
      <c r="D19" s="18" t="s">
        <v>61</v>
      </c>
      <c r="E19" s="18"/>
      <c r="F19" s="18"/>
      <c r="G19" s="18"/>
      <c r="H19" s="27">
        <f>SUMIF($E$11:$E$14,$D19,H$11:H$14)</f>
        <v>15000</v>
      </c>
      <c r="I19" s="27">
        <f t="shared" si="0"/>
        <v>0</v>
      </c>
      <c r="J19" s="27">
        <f t="shared" si="0"/>
        <v>0</v>
      </c>
      <c r="K19" s="27">
        <f t="shared" si="0"/>
        <v>0</v>
      </c>
      <c r="L19" s="27">
        <f t="shared" si="0"/>
        <v>0</v>
      </c>
      <c r="M19" s="18"/>
      <c r="N19" s="18"/>
    </row>
    <row r="20" spans="3:15">
      <c r="C20" s="18"/>
      <c r="D20" s="18" t="s">
        <v>62</v>
      </c>
      <c r="E20" s="18"/>
      <c r="F20" s="18"/>
      <c r="G20" s="18"/>
      <c r="H20" s="27">
        <f>'Proposed Reallocations'!F82</f>
        <v>0</v>
      </c>
      <c r="I20" s="27">
        <f>'Proposed Reallocations'!G82</f>
        <v>0</v>
      </c>
      <c r="J20" s="27">
        <f>'Proposed Reallocations'!H82</f>
        <v>0</v>
      </c>
      <c r="K20" s="27">
        <f>'Proposed Reallocations'!I82</f>
        <v>0</v>
      </c>
      <c r="L20" s="27">
        <f>'Proposed Reallocations'!J82</f>
        <v>0</v>
      </c>
      <c r="M20" s="18"/>
      <c r="N20" s="18"/>
    </row>
    <row r="21" spans="3:15">
      <c r="H21" s="24"/>
      <c r="I21" s="24"/>
      <c r="J21" s="24"/>
      <c r="K21" s="24"/>
      <c r="L21" s="24"/>
    </row>
    <row r="22" spans="3:15" ht="2.4500000000000002" customHeight="1">
      <c r="C22" s="44"/>
      <c r="D22" s="44"/>
      <c r="E22" s="44"/>
      <c r="F22" s="44"/>
      <c r="G22" s="44"/>
      <c r="H22" s="44"/>
      <c r="I22" s="44"/>
      <c r="J22" s="44"/>
      <c r="K22" s="44"/>
      <c r="L22" s="44"/>
      <c r="M22" s="44"/>
      <c r="N22" s="44"/>
      <c r="O22" s="18"/>
    </row>
    <row r="24" spans="3:15">
      <c r="C24" s="53" t="s">
        <v>191</v>
      </c>
    </row>
    <row r="25" spans="3:15">
      <c r="D25" s="22" t="s">
        <v>182</v>
      </c>
      <c r="E25" s="22" t="s">
        <v>162</v>
      </c>
    </row>
    <row r="26" spans="3:15">
      <c r="D26" s="14" t="s">
        <v>192</v>
      </c>
      <c r="H26" s="23"/>
      <c r="I26" s="23"/>
      <c r="J26" s="23"/>
      <c r="K26" s="23"/>
      <c r="L26" s="23"/>
    </row>
    <row r="27" spans="3:15">
      <c r="D27" s="14" t="s">
        <v>192</v>
      </c>
      <c r="H27" s="23"/>
      <c r="I27" s="23"/>
      <c r="J27" s="23"/>
      <c r="K27" s="23"/>
      <c r="L27" s="23"/>
    </row>
    <row r="28" spans="3:15">
      <c r="D28" s="14" t="s">
        <v>192</v>
      </c>
      <c r="H28" s="23"/>
      <c r="I28" s="23"/>
      <c r="J28" s="23"/>
      <c r="K28" s="23"/>
      <c r="L28" s="23"/>
    </row>
    <row r="29" spans="3:15">
      <c r="D29" s="14" t="s">
        <v>192</v>
      </c>
      <c r="H29" s="23"/>
      <c r="I29" s="23"/>
      <c r="J29" s="23"/>
      <c r="K29" s="23"/>
      <c r="L29" s="23"/>
    </row>
    <row r="30" spans="3:15">
      <c r="D30" s="14" t="s">
        <v>192</v>
      </c>
      <c r="H30" s="23"/>
      <c r="I30" s="23"/>
      <c r="J30" s="23"/>
      <c r="K30" s="23"/>
      <c r="L30" s="23"/>
    </row>
    <row r="31" spans="3:15">
      <c r="D31" s="14" t="s">
        <v>192</v>
      </c>
      <c r="H31" s="23"/>
      <c r="I31" s="23"/>
      <c r="J31" s="23"/>
      <c r="K31" s="23"/>
      <c r="L31" s="23"/>
    </row>
    <row r="32" spans="3:15">
      <c r="D32" s="14" t="s">
        <v>192</v>
      </c>
      <c r="H32" s="23"/>
      <c r="I32" s="23"/>
      <c r="J32" s="23"/>
      <c r="K32" s="23"/>
      <c r="L32" s="23"/>
    </row>
    <row r="33" spans="3:12">
      <c r="D33" s="14" t="s">
        <v>192</v>
      </c>
      <c r="H33" s="23"/>
      <c r="I33" s="23"/>
      <c r="J33" s="23"/>
      <c r="K33" s="23"/>
      <c r="L33" s="23"/>
    </row>
    <row r="35" spans="3:12">
      <c r="C35" s="53" t="s">
        <v>193</v>
      </c>
    </row>
    <row r="36" spans="3:12">
      <c r="D36" t="s">
        <v>59</v>
      </c>
      <c r="H36" s="61">
        <f>SUMIF($E$26:$E$33,$D36,H$26:H$33)</f>
        <v>0</v>
      </c>
      <c r="I36" s="61">
        <f t="shared" ref="I36:L38" si="1">SUMIF($E$26:$E$33,$D36,I$26:I$33)</f>
        <v>0</v>
      </c>
      <c r="J36" s="61">
        <f t="shared" si="1"/>
        <v>0</v>
      </c>
      <c r="K36" s="61">
        <f t="shared" si="1"/>
        <v>0</v>
      </c>
      <c r="L36" s="61">
        <f t="shared" si="1"/>
        <v>0</v>
      </c>
    </row>
    <row r="37" spans="3:12">
      <c r="C37" s="13"/>
      <c r="D37" t="s">
        <v>60</v>
      </c>
      <c r="H37" s="61">
        <f t="shared" ref="H37:H38" si="2">SUMIF($E$26:$E$33,$D37,H$26:H$33)</f>
        <v>0</v>
      </c>
      <c r="I37" s="61">
        <f t="shared" si="1"/>
        <v>0</v>
      </c>
      <c r="J37" s="61">
        <f t="shared" si="1"/>
        <v>0</v>
      </c>
      <c r="K37" s="61">
        <f t="shared" si="1"/>
        <v>0</v>
      </c>
      <c r="L37" s="61">
        <f t="shared" si="1"/>
        <v>0</v>
      </c>
    </row>
    <row r="38" spans="3:12">
      <c r="D38" t="s">
        <v>61</v>
      </c>
      <c r="H38" s="61">
        <f t="shared" si="2"/>
        <v>0</v>
      </c>
      <c r="I38" s="61">
        <f t="shared" si="1"/>
        <v>0</v>
      </c>
      <c r="J38" s="61">
        <f t="shared" si="1"/>
        <v>0</v>
      </c>
      <c r="K38" s="61">
        <f t="shared" si="1"/>
        <v>0</v>
      </c>
      <c r="L38" s="61">
        <f t="shared" si="1"/>
        <v>0</v>
      </c>
    </row>
    <row r="39" spans="3:12">
      <c r="D39" t="s">
        <v>62</v>
      </c>
      <c r="H39" s="61">
        <f>'Proposed Reallocations'!F82</f>
        <v>0</v>
      </c>
      <c r="I39" s="61">
        <f>'Proposed Reallocations'!G82</f>
        <v>0</v>
      </c>
      <c r="J39" s="61">
        <f>'Proposed Reallocations'!H82</f>
        <v>0</v>
      </c>
      <c r="K39" s="61">
        <f>'Proposed Reallocations'!I82</f>
        <v>0</v>
      </c>
      <c r="L39" s="61">
        <f>'Proposed Reallocations'!J82</f>
        <v>0</v>
      </c>
    </row>
    <row r="40" spans="3:12">
      <c r="D40"/>
    </row>
    <row r="41" spans="3:12">
      <c r="D41" t="s">
        <v>194</v>
      </c>
      <c r="H41" s="30">
        <f>SUM(H36:H39)</f>
        <v>0</v>
      </c>
      <c r="I41" s="30">
        <f t="shared" ref="I41:L41" si="3">SUM(I36:I39)</f>
        <v>0</v>
      </c>
      <c r="J41" s="30">
        <f t="shared" si="3"/>
        <v>0</v>
      </c>
      <c r="K41" s="30">
        <f t="shared" si="3"/>
        <v>0</v>
      </c>
      <c r="L41" s="30">
        <f t="shared" si="3"/>
        <v>0</v>
      </c>
    </row>
  </sheetData>
  <sheetProtection sheet="1" objects="1" scenarios="1"/>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allowBlank="1" showInputMessage="1" showErrorMessage="1" xr:uid="{BE073C30-2904-4E02-96EC-6C349B50BF43}">
          <x14:formula1>
            <xm:f>Summary!$D$19:$D$22</xm:f>
          </x14:formula1>
          <xm:sqref>E11:E18 E26:E37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D40E70-AC4A-45A2-8586-F794C6C65BFF}">
  <dimension ref="A1:L29"/>
  <sheetViews>
    <sheetView workbookViewId="0"/>
  </sheetViews>
  <sheetFormatPr defaultColWidth="8.7109375" defaultRowHeight="15"/>
  <cols>
    <col min="1" max="3" width="3.85546875" style="14" customWidth="1"/>
    <col min="4" max="7" width="8.7109375" style="14"/>
    <col min="8" max="11" width="13.28515625" style="14" bestFit="1" customWidth="1"/>
    <col min="12" max="12" width="12.140625" style="14" bestFit="1" customWidth="1"/>
    <col min="13" max="16384" width="8.7109375" style="14"/>
  </cols>
  <sheetData>
    <row r="1" spans="1:12">
      <c r="A1" s="13" t="s">
        <v>45</v>
      </c>
    </row>
    <row r="2" spans="1:12">
      <c r="A2" s="14" t="s">
        <v>46</v>
      </c>
    </row>
    <row r="3" spans="1:12">
      <c r="A3" s="14" t="s">
        <v>47</v>
      </c>
    </row>
    <row r="5" spans="1:12">
      <c r="A5" s="13" t="s">
        <v>48</v>
      </c>
    </row>
    <row r="7" spans="1:12">
      <c r="D7" s="15"/>
    </row>
    <row r="8" spans="1:12">
      <c r="H8" s="22" t="s">
        <v>49</v>
      </c>
      <c r="I8" s="22" t="s">
        <v>50</v>
      </c>
      <c r="J8" s="22" t="s">
        <v>51</v>
      </c>
      <c r="K8" s="22" t="s">
        <v>52</v>
      </c>
      <c r="L8" s="22" t="s">
        <v>53</v>
      </c>
    </row>
    <row r="9" spans="1:12">
      <c r="C9" s="13" t="s">
        <v>35</v>
      </c>
    </row>
    <row r="10" spans="1:12">
      <c r="D10" s="14" t="s">
        <v>36</v>
      </c>
      <c r="H10" s="29">
        <f>'Staffing Calculations'!G48</f>
        <v>0</v>
      </c>
      <c r="I10" s="29">
        <f>'Staffing Calculations'!H48</f>
        <v>0</v>
      </c>
      <c r="J10" s="29">
        <f>'Staffing Calculations'!I48</f>
        <v>0</v>
      </c>
      <c r="K10" s="29">
        <f>'Staffing Calculations'!J48</f>
        <v>0</v>
      </c>
      <c r="L10" s="29">
        <f>'Staffing Calculations'!K48</f>
        <v>0</v>
      </c>
    </row>
    <row r="11" spans="1:12">
      <c r="D11" s="14" t="s">
        <v>54</v>
      </c>
      <c r="H11" s="29">
        <f>'Purchased Services'!H55</f>
        <v>0</v>
      </c>
      <c r="I11" s="29">
        <f>'Purchased Services'!I55</f>
        <v>0</v>
      </c>
      <c r="J11" s="29">
        <f>'Purchased Services'!J55</f>
        <v>0</v>
      </c>
      <c r="K11" s="29">
        <f>'Purchased Services'!K55</f>
        <v>0</v>
      </c>
      <c r="L11" s="29">
        <f>'Purchased Services'!L55</f>
        <v>0</v>
      </c>
    </row>
    <row r="12" spans="1:12">
      <c r="D12" s="14" t="s">
        <v>55</v>
      </c>
      <c r="H12" s="29">
        <f>'Non-Personnel'!G51</f>
        <v>0</v>
      </c>
      <c r="I12" s="29">
        <f>'Non-Personnel'!H51</f>
        <v>0</v>
      </c>
      <c r="J12" s="29">
        <f>'Non-Personnel'!I51</f>
        <v>0</v>
      </c>
      <c r="K12" s="29">
        <f>'Non-Personnel'!J51</f>
        <v>0</v>
      </c>
      <c r="L12" s="29">
        <f>'Non-Personnel'!K51</f>
        <v>0</v>
      </c>
    </row>
    <row r="13" spans="1:12">
      <c r="D13" s="14" t="s">
        <v>56</v>
      </c>
      <c r="H13" s="29">
        <f>'Physical Plant'!H51</f>
        <v>0</v>
      </c>
      <c r="I13" s="29">
        <f>'Physical Plant'!I51</f>
        <v>0</v>
      </c>
      <c r="J13" s="29">
        <f>'Physical Plant'!J51</f>
        <v>0</v>
      </c>
      <c r="K13" s="29">
        <f>'Physical Plant'!K51</f>
        <v>0</v>
      </c>
      <c r="L13" s="29">
        <f>'Physical Plant'!L51</f>
        <v>0</v>
      </c>
    </row>
    <row r="14" spans="1:12">
      <c r="H14" s="25"/>
      <c r="I14" s="25"/>
      <c r="J14" s="25"/>
      <c r="K14" s="25"/>
      <c r="L14" s="25"/>
    </row>
    <row r="15" spans="1:12">
      <c r="D15" s="14" t="s">
        <v>57</v>
      </c>
      <c r="H15" s="54">
        <f>SUM(H10:H13)</f>
        <v>0</v>
      </c>
      <c r="I15" s="54">
        <f t="shared" ref="I15:L15" si="0">SUM(I10:I13)</f>
        <v>0</v>
      </c>
      <c r="J15" s="54">
        <f t="shared" si="0"/>
        <v>0</v>
      </c>
      <c r="K15" s="54">
        <f t="shared" si="0"/>
        <v>0</v>
      </c>
      <c r="L15" s="54">
        <f t="shared" si="0"/>
        <v>0</v>
      </c>
    </row>
    <row r="18" spans="3:12">
      <c r="C18" s="13" t="s">
        <v>58</v>
      </c>
    </row>
    <row r="19" spans="3:12">
      <c r="D19" s="14" t="s">
        <v>59</v>
      </c>
      <c r="H19" s="29">
        <f>'Sources of Funds'!H36</f>
        <v>0</v>
      </c>
      <c r="I19" s="29">
        <f>'Sources of Funds'!I36</f>
        <v>0</v>
      </c>
      <c r="J19" s="29">
        <f>'Sources of Funds'!J36</f>
        <v>0</v>
      </c>
      <c r="K19" s="29">
        <f>'Sources of Funds'!K36</f>
        <v>0</v>
      </c>
      <c r="L19" s="29">
        <f>'Sources of Funds'!L36</f>
        <v>0</v>
      </c>
    </row>
    <row r="20" spans="3:12">
      <c r="D20" s="14" t="s">
        <v>60</v>
      </c>
      <c r="H20" s="29">
        <f>'Sources of Funds'!H37</f>
        <v>0</v>
      </c>
      <c r="I20" s="29">
        <f>'Sources of Funds'!I37</f>
        <v>0</v>
      </c>
      <c r="J20" s="29">
        <f>'Sources of Funds'!J37</f>
        <v>0</v>
      </c>
      <c r="K20" s="29">
        <f>'Sources of Funds'!K37</f>
        <v>0</v>
      </c>
      <c r="L20" s="29">
        <f>'Sources of Funds'!L37</f>
        <v>0</v>
      </c>
    </row>
    <row r="21" spans="3:12">
      <c r="D21" s="14" t="s">
        <v>61</v>
      </c>
      <c r="H21" s="29">
        <f>'Sources of Funds'!H38</f>
        <v>0</v>
      </c>
      <c r="I21" s="29">
        <f>'Sources of Funds'!I38</f>
        <v>0</v>
      </c>
      <c r="J21" s="29">
        <f>'Sources of Funds'!J38</f>
        <v>0</v>
      </c>
      <c r="K21" s="29">
        <f>'Sources of Funds'!K38</f>
        <v>0</v>
      </c>
      <c r="L21" s="29">
        <f>'Sources of Funds'!L38</f>
        <v>0</v>
      </c>
    </row>
    <row r="22" spans="3:12">
      <c r="D22" s="14" t="s">
        <v>62</v>
      </c>
      <c r="H22" s="29">
        <f>'Sources of Funds'!H39</f>
        <v>0</v>
      </c>
      <c r="I22" s="29">
        <f>'Sources of Funds'!I39</f>
        <v>0</v>
      </c>
      <c r="J22" s="29">
        <f>'Sources of Funds'!J39</f>
        <v>0</v>
      </c>
      <c r="K22" s="29">
        <f>'Sources of Funds'!K39</f>
        <v>0</v>
      </c>
      <c r="L22" s="29">
        <f>'Sources of Funds'!L39</f>
        <v>0</v>
      </c>
    </row>
    <row r="23" spans="3:12">
      <c r="H23" s="25"/>
      <c r="I23" s="25"/>
      <c r="J23" s="25"/>
      <c r="K23" s="25"/>
      <c r="L23" s="25"/>
    </row>
    <row r="24" spans="3:12">
      <c r="D24" s="14" t="s">
        <v>57</v>
      </c>
      <c r="H24" s="54">
        <f>SUM(H19:H22)</f>
        <v>0</v>
      </c>
      <c r="I24" s="54">
        <f t="shared" ref="I24:L24" si="1">SUM(I19:I22)</f>
        <v>0</v>
      </c>
      <c r="J24" s="54">
        <f t="shared" si="1"/>
        <v>0</v>
      </c>
      <c r="K24" s="54">
        <f t="shared" si="1"/>
        <v>0</v>
      </c>
      <c r="L24" s="54">
        <f t="shared" si="1"/>
        <v>0</v>
      </c>
    </row>
    <row r="25" spans="3:12">
      <c r="H25" s="25"/>
      <c r="I25" s="25"/>
      <c r="J25" s="25"/>
      <c r="K25" s="25"/>
      <c r="L25" s="25"/>
    </row>
    <row r="26" spans="3:12">
      <c r="H26" s="25"/>
      <c r="I26" s="25"/>
      <c r="J26" s="25"/>
      <c r="K26" s="25"/>
      <c r="L26" s="25"/>
    </row>
    <row r="27" spans="3:12">
      <c r="C27" s="13" t="s">
        <v>63</v>
      </c>
      <c r="H27" s="29">
        <f>H15-H24</f>
        <v>0</v>
      </c>
      <c r="I27" s="29">
        <f t="shared" ref="I27:L27" si="2">I15-I24</f>
        <v>0</v>
      </c>
      <c r="J27" s="29">
        <f t="shared" si="2"/>
        <v>0</v>
      </c>
      <c r="K27" s="29">
        <f t="shared" si="2"/>
        <v>0</v>
      </c>
      <c r="L27" s="29">
        <f t="shared" si="2"/>
        <v>0</v>
      </c>
    </row>
    <row r="28" spans="3:12">
      <c r="H28" s="25"/>
      <c r="I28" s="25"/>
      <c r="J28" s="25"/>
      <c r="K28" s="25"/>
      <c r="L28" s="25"/>
    </row>
    <row r="29" spans="3:12">
      <c r="E29" s="14" t="s">
        <v>64</v>
      </c>
      <c r="H29" s="29">
        <f>SUM(H27:L27)</f>
        <v>0</v>
      </c>
      <c r="I29" s="25"/>
      <c r="J29" s="25"/>
      <c r="K29" s="25"/>
      <c r="L29" s="25"/>
    </row>
  </sheetData>
  <sheetProtection sheet="1" objects="1" scenarios="1"/>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7603BB-0252-425C-96F3-85457BB0CDCD}">
  <dimension ref="A1:Y31"/>
  <sheetViews>
    <sheetView zoomScale="90" zoomScaleNormal="90" workbookViewId="0"/>
  </sheetViews>
  <sheetFormatPr defaultColWidth="8.7109375" defaultRowHeight="15"/>
  <cols>
    <col min="1" max="1" width="3.85546875" style="14" customWidth="1"/>
    <col min="2" max="2" width="3.85546875" style="14" hidden="1" customWidth="1"/>
    <col min="3" max="3" width="3.85546875" style="14" customWidth="1"/>
    <col min="4" max="6" width="8.7109375" style="14"/>
    <col min="7" max="7" width="4.140625" style="14" customWidth="1"/>
    <col min="8" max="23" width="8.7109375" style="14"/>
    <col min="24" max="25" width="0" style="14" hidden="1" customWidth="1"/>
    <col min="26" max="16384" width="8.7109375" style="14"/>
  </cols>
  <sheetData>
    <row r="1" spans="1:25">
      <c r="A1" s="13" t="s">
        <v>45</v>
      </c>
    </row>
    <row r="2" spans="1:25">
      <c r="A2" s="14" t="s">
        <v>46</v>
      </c>
      <c r="X2" s="40" t="s">
        <v>65</v>
      </c>
      <c r="Y2" s="40">
        <v>1</v>
      </c>
    </row>
    <row r="3" spans="1:25">
      <c r="A3" s="14" t="s">
        <v>47</v>
      </c>
      <c r="X3" s="40" t="s">
        <v>66</v>
      </c>
      <c r="Y3" s="40">
        <v>2</v>
      </c>
    </row>
    <row r="4" spans="1:25">
      <c r="X4" s="40" t="s">
        <v>67</v>
      </c>
      <c r="Y4" s="40">
        <v>3</v>
      </c>
    </row>
    <row r="5" spans="1:25">
      <c r="A5" s="13" t="s">
        <v>68</v>
      </c>
      <c r="X5" s="40" t="s">
        <v>69</v>
      </c>
      <c r="Y5" s="40">
        <v>4</v>
      </c>
    </row>
    <row r="6" spans="1:25">
      <c r="X6" s="40" t="s">
        <v>70</v>
      </c>
      <c r="Y6" s="40">
        <v>5</v>
      </c>
    </row>
    <row r="7" spans="1:25">
      <c r="D7" s="15"/>
    </row>
    <row r="8" spans="1:25">
      <c r="C8" s="14" t="s">
        <v>71</v>
      </c>
      <c r="F8" s="34"/>
      <c r="G8" s="35" t="s">
        <v>72</v>
      </c>
      <c r="H8" s="35">
        <v>1</v>
      </c>
      <c r="I8" s="35">
        <v>2</v>
      </c>
      <c r="J8" s="35">
        <v>3</v>
      </c>
      <c r="K8" s="35">
        <v>4</v>
      </c>
      <c r="L8" s="35">
        <v>5</v>
      </c>
    </row>
    <row r="9" spans="1:25">
      <c r="B9" s="41">
        <v>1</v>
      </c>
      <c r="D9" s="14" t="s">
        <v>65</v>
      </c>
      <c r="F9" s="31"/>
      <c r="G9" s="16"/>
      <c r="H9" s="39">
        <f>(1+$F9)^(H$8-1)</f>
        <v>1</v>
      </c>
      <c r="I9" s="39">
        <f t="shared" ref="I9:L9" si="0">(1+$F9)^(I$8-1)</f>
        <v>1</v>
      </c>
      <c r="J9" s="39">
        <f t="shared" si="0"/>
        <v>1</v>
      </c>
      <c r="K9" s="39">
        <f t="shared" si="0"/>
        <v>1</v>
      </c>
      <c r="L9" s="39">
        <f t="shared" si="0"/>
        <v>1</v>
      </c>
      <c r="M9" s="37" t="s">
        <v>73</v>
      </c>
    </row>
    <row r="10" spans="1:25">
      <c r="B10" s="41">
        <v>2</v>
      </c>
      <c r="D10" s="14" t="s">
        <v>66</v>
      </c>
      <c r="F10" s="31"/>
      <c r="G10" s="16"/>
      <c r="H10" s="39">
        <f t="shared" ref="H10:L13" si="1">(1+$F10)^(H$8-1)</f>
        <v>1</v>
      </c>
      <c r="I10" s="39">
        <f t="shared" si="1"/>
        <v>1</v>
      </c>
      <c r="J10" s="39">
        <f t="shared" si="1"/>
        <v>1</v>
      </c>
      <c r="K10" s="39">
        <f t="shared" si="1"/>
        <v>1</v>
      </c>
      <c r="L10" s="39">
        <f t="shared" si="1"/>
        <v>1</v>
      </c>
      <c r="M10" s="37"/>
    </row>
    <row r="11" spans="1:25">
      <c r="B11" s="41">
        <v>3</v>
      </c>
      <c r="D11" s="14" t="s">
        <v>67</v>
      </c>
      <c r="F11" s="31"/>
      <c r="G11" s="16"/>
      <c r="H11" s="39">
        <f t="shared" si="1"/>
        <v>1</v>
      </c>
      <c r="I11" s="39">
        <f t="shared" si="1"/>
        <v>1</v>
      </c>
      <c r="J11" s="39">
        <f t="shared" si="1"/>
        <v>1</v>
      </c>
      <c r="K11" s="39">
        <f t="shared" si="1"/>
        <v>1</v>
      </c>
      <c r="L11" s="39">
        <f t="shared" si="1"/>
        <v>1</v>
      </c>
      <c r="M11" s="37"/>
    </row>
    <row r="12" spans="1:25">
      <c r="B12" s="41">
        <v>4</v>
      </c>
      <c r="D12" s="14" t="s">
        <v>69</v>
      </c>
      <c r="F12" s="31"/>
      <c r="G12" s="16"/>
      <c r="H12" s="39">
        <f t="shared" si="1"/>
        <v>1</v>
      </c>
      <c r="I12" s="39">
        <f t="shared" si="1"/>
        <v>1</v>
      </c>
      <c r="J12" s="39">
        <f t="shared" si="1"/>
        <v>1</v>
      </c>
      <c r="K12" s="39">
        <f t="shared" si="1"/>
        <v>1</v>
      </c>
      <c r="L12" s="39">
        <f t="shared" si="1"/>
        <v>1</v>
      </c>
      <c r="M12" s="37"/>
    </row>
    <row r="13" spans="1:25">
      <c r="B13" s="41">
        <v>5</v>
      </c>
      <c r="C13" s="14" t="s">
        <v>74</v>
      </c>
      <c r="F13" s="32">
        <v>2.3E-2</v>
      </c>
      <c r="G13" s="16"/>
      <c r="H13" s="39">
        <f t="shared" si="1"/>
        <v>1</v>
      </c>
      <c r="I13" s="39">
        <f t="shared" si="1"/>
        <v>1.0229999999999999</v>
      </c>
      <c r="J13" s="39">
        <f t="shared" si="1"/>
        <v>1.0465289999999998</v>
      </c>
      <c r="K13" s="39">
        <f t="shared" si="1"/>
        <v>1.0705991669999997</v>
      </c>
      <c r="L13" s="39">
        <f t="shared" si="1"/>
        <v>1.0952229478409996</v>
      </c>
      <c r="M13" s="14" t="s">
        <v>75</v>
      </c>
    </row>
    <row r="14" spans="1:25">
      <c r="C14" s="14" t="s">
        <v>76</v>
      </c>
      <c r="F14" s="33"/>
      <c r="G14" s="37" t="s">
        <v>77</v>
      </c>
      <c r="I14" s="38"/>
      <c r="J14" s="38"/>
      <c r="K14" s="38"/>
      <c r="L14" s="36"/>
    </row>
    <row r="22" spans="3:3">
      <c r="C22" s="13"/>
    </row>
    <row r="31" spans="3:3">
      <c r="C31" s="13"/>
    </row>
  </sheetData>
  <sheetProtection sheet="1" objects="1" scenarios="1"/>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4E4333-2510-4907-8667-622D9DA0FA0F}">
  <dimension ref="A1:M49"/>
  <sheetViews>
    <sheetView zoomScale="93" zoomScaleNormal="93" workbookViewId="0"/>
  </sheetViews>
  <sheetFormatPr defaultColWidth="8.7109375" defaultRowHeight="15"/>
  <cols>
    <col min="1" max="3" width="3.85546875" style="14" customWidth="1"/>
    <col min="4" max="4" width="33.140625" style="14" customWidth="1"/>
    <col min="5" max="5" width="10.140625" style="14" bestFit="1" customWidth="1"/>
    <col min="6" max="16384" width="8.7109375" style="14"/>
  </cols>
  <sheetData>
    <row r="1" spans="1:12">
      <c r="A1" s="13" t="s">
        <v>45</v>
      </c>
    </row>
    <row r="2" spans="1:12">
      <c r="A2" s="14" t="s">
        <v>46</v>
      </c>
    </row>
    <row r="3" spans="1:12">
      <c r="A3" s="14" t="s">
        <v>47</v>
      </c>
    </row>
    <row r="5" spans="1:12">
      <c r="A5" s="13" t="s">
        <v>78</v>
      </c>
    </row>
    <row r="6" spans="1:12">
      <c r="A6" s="13"/>
    </row>
    <row r="7" spans="1:12">
      <c r="A7" s="13"/>
    </row>
    <row r="8" spans="1:12">
      <c r="A8" s="13"/>
    </row>
    <row r="10" spans="1:12">
      <c r="D10" s="15"/>
      <c r="G10" s="14" t="s">
        <v>79</v>
      </c>
    </row>
    <row r="11" spans="1:12">
      <c r="E11" s="14" t="s">
        <v>80</v>
      </c>
      <c r="G11" s="14" t="s">
        <v>49</v>
      </c>
      <c r="H11" s="14" t="s">
        <v>50</v>
      </c>
      <c r="I11" s="14" t="s">
        <v>51</v>
      </c>
      <c r="J11" s="14" t="s">
        <v>52</v>
      </c>
      <c r="K11" s="14" t="s">
        <v>53</v>
      </c>
      <c r="L11" s="14" t="s">
        <v>81</v>
      </c>
    </row>
    <row r="12" spans="1:12">
      <c r="B12" s="17" t="s">
        <v>82</v>
      </c>
      <c r="D12" s="18"/>
    </row>
    <row r="13" spans="1:12">
      <c r="B13" s="18"/>
      <c r="D13" s="18" t="s">
        <v>83</v>
      </c>
      <c r="E13" s="19">
        <v>85000</v>
      </c>
      <c r="F13" s="18"/>
      <c r="G13" s="47">
        <v>1</v>
      </c>
      <c r="H13" s="47">
        <v>1</v>
      </c>
      <c r="I13" s="47">
        <v>1</v>
      </c>
      <c r="J13" s="47">
        <v>1</v>
      </c>
      <c r="K13" s="47">
        <v>1</v>
      </c>
      <c r="L13" s="18" t="s">
        <v>84</v>
      </c>
    </row>
    <row r="14" spans="1:12">
      <c r="B14" s="18"/>
      <c r="D14" s="18" t="s">
        <v>85</v>
      </c>
      <c r="E14" s="19">
        <v>70000</v>
      </c>
      <c r="F14" s="18"/>
      <c r="G14" s="47">
        <v>1</v>
      </c>
      <c r="H14" s="47">
        <v>2</v>
      </c>
      <c r="I14" s="47">
        <v>3</v>
      </c>
      <c r="J14" s="47">
        <v>3</v>
      </c>
      <c r="K14" s="47">
        <v>3</v>
      </c>
      <c r="L14" s="18" t="s">
        <v>86</v>
      </c>
    </row>
    <row r="15" spans="1:12">
      <c r="B15" s="18"/>
      <c r="D15" s="18" t="s">
        <v>87</v>
      </c>
      <c r="E15" s="19">
        <v>55000</v>
      </c>
      <c r="F15" s="18"/>
      <c r="G15" s="47">
        <v>4</v>
      </c>
      <c r="H15" s="47">
        <v>8</v>
      </c>
      <c r="I15" s="47">
        <v>10</v>
      </c>
      <c r="J15" s="47">
        <v>12</v>
      </c>
      <c r="K15" s="47">
        <v>14</v>
      </c>
      <c r="L15" s="18" t="s">
        <v>88</v>
      </c>
    </row>
    <row r="16" spans="1:12">
      <c r="B16" s="18"/>
      <c r="D16" s="18" t="s">
        <v>89</v>
      </c>
      <c r="E16" s="19">
        <v>45000</v>
      </c>
      <c r="F16" s="18"/>
      <c r="G16" s="47">
        <v>2</v>
      </c>
      <c r="H16" s="47">
        <v>1</v>
      </c>
      <c r="I16" s="47">
        <v>1</v>
      </c>
      <c r="J16" s="47">
        <v>1</v>
      </c>
      <c r="K16" s="47">
        <v>1</v>
      </c>
      <c r="L16" s="18" t="s">
        <v>90</v>
      </c>
    </row>
    <row r="17" spans="2:13">
      <c r="B17" s="18"/>
      <c r="D17" s="18" t="s">
        <v>91</v>
      </c>
      <c r="E17" s="19">
        <v>60000</v>
      </c>
      <c r="F17" s="18"/>
      <c r="G17" s="47">
        <v>0</v>
      </c>
      <c r="H17" s="47">
        <v>0</v>
      </c>
      <c r="I17" s="47">
        <v>0.5</v>
      </c>
      <c r="J17" s="47">
        <v>1</v>
      </c>
      <c r="K17" s="47">
        <v>1</v>
      </c>
      <c r="L17" s="18" t="s">
        <v>92</v>
      </c>
    </row>
    <row r="18" spans="2:13">
      <c r="E18" s="18"/>
      <c r="F18" s="18"/>
      <c r="G18" s="18"/>
      <c r="H18" s="18"/>
      <c r="I18" s="18"/>
      <c r="J18" s="18"/>
      <c r="K18" s="18"/>
    </row>
    <row r="19" spans="2:13">
      <c r="E19" s="18"/>
      <c r="F19" s="18"/>
      <c r="G19" s="57">
        <f>SUM(G13:G17)</f>
        <v>8</v>
      </c>
      <c r="H19" s="57">
        <f t="shared" ref="H19:K19" si="0">SUM(H13:H17)</f>
        <v>12</v>
      </c>
      <c r="I19" s="57">
        <f t="shared" si="0"/>
        <v>15.5</v>
      </c>
      <c r="J19" s="57">
        <f t="shared" si="0"/>
        <v>18</v>
      </c>
      <c r="K19" s="57">
        <f t="shared" si="0"/>
        <v>20</v>
      </c>
    </row>
    <row r="20" spans="2:13" ht="3.95" customHeight="1">
      <c r="D20" s="43"/>
      <c r="E20" s="43"/>
      <c r="F20" s="43"/>
      <c r="G20" s="55"/>
      <c r="H20" s="55"/>
      <c r="I20" s="55"/>
      <c r="J20" s="55"/>
      <c r="K20" s="55"/>
      <c r="L20" s="43"/>
      <c r="M20" s="43"/>
    </row>
    <row r="22" spans="2:13">
      <c r="B22" s="13" t="s">
        <v>93</v>
      </c>
    </row>
    <row r="23" spans="2:13">
      <c r="C23" s="14" t="s">
        <v>94</v>
      </c>
      <c r="E23" s="14" t="s">
        <v>80</v>
      </c>
      <c r="G23" s="14" t="s">
        <v>49</v>
      </c>
      <c r="H23" s="14" t="s">
        <v>50</v>
      </c>
      <c r="I23" s="14" t="s">
        <v>51</v>
      </c>
      <c r="J23" s="14" t="s">
        <v>52</v>
      </c>
      <c r="K23" s="14" t="s">
        <v>53</v>
      </c>
      <c r="L23" s="14" t="s">
        <v>81</v>
      </c>
    </row>
    <row r="24" spans="2:13">
      <c r="D24" s="14" t="s">
        <v>95</v>
      </c>
      <c r="E24" s="56"/>
      <c r="G24" s="56"/>
      <c r="H24" s="56"/>
      <c r="I24" s="56"/>
      <c r="J24" s="56"/>
      <c r="K24" s="56"/>
    </row>
    <row r="25" spans="2:13">
      <c r="D25" s="14" t="s">
        <v>95</v>
      </c>
      <c r="E25" s="56"/>
      <c r="G25" s="56"/>
      <c r="H25" s="56"/>
      <c r="I25" s="56"/>
      <c r="J25" s="56"/>
      <c r="K25" s="56"/>
    </row>
    <row r="26" spans="2:13">
      <c r="D26" s="14" t="s">
        <v>95</v>
      </c>
      <c r="E26" s="56"/>
      <c r="G26" s="56"/>
      <c r="H26" s="56"/>
      <c r="I26" s="56"/>
      <c r="J26" s="56"/>
      <c r="K26" s="56"/>
    </row>
    <row r="27" spans="2:13">
      <c r="D27" s="14" t="s">
        <v>95</v>
      </c>
      <c r="E27" s="56"/>
      <c r="G27" s="56"/>
      <c r="H27" s="56"/>
      <c r="I27" s="56"/>
      <c r="J27" s="56"/>
      <c r="K27" s="56"/>
    </row>
    <row r="29" spans="2:13">
      <c r="C29" s="14" t="s">
        <v>96</v>
      </c>
    </row>
    <row r="30" spans="2:13">
      <c r="D30" s="14" t="s">
        <v>95</v>
      </c>
      <c r="E30" s="56"/>
      <c r="G30" s="56"/>
      <c r="H30" s="56"/>
      <c r="I30" s="56"/>
      <c r="J30" s="56"/>
      <c r="K30" s="56"/>
    </row>
    <row r="31" spans="2:13">
      <c r="D31" s="14" t="s">
        <v>95</v>
      </c>
      <c r="E31" s="56"/>
      <c r="G31" s="56"/>
      <c r="H31" s="56"/>
      <c r="I31" s="56"/>
      <c r="J31" s="56"/>
      <c r="K31" s="56"/>
    </row>
    <row r="32" spans="2:13">
      <c r="C32" s="13"/>
      <c r="D32" s="14" t="s">
        <v>95</v>
      </c>
      <c r="E32" s="56"/>
      <c r="G32" s="56"/>
      <c r="H32" s="56"/>
      <c r="I32" s="56"/>
      <c r="J32" s="56"/>
      <c r="K32" s="56"/>
    </row>
    <row r="33" spans="3:11">
      <c r="D33" s="14" t="s">
        <v>95</v>
      </c>
      <c r="E33" s="56"/>
      <c r="G33" s="56"/>
      <c r="H33" s="56"/>
      <c r="I33" s="56"/>
      <c r="J33" s="56"/>
      <c r="K33" s="56"/>
    </row>
    <row r="34" spans="3:11">
      <c r="D34" s="14" t="s">
        <v>95</v>
      </c>
      <c r="E34" s="56"/>
      <c r="G34" s="56"/>
      <c r="H34" s="56"/>
      <c r="I34" s="56"/>
      <c r="J34" s="56"/>
      <c r="K34" s="56"/>
    </row>
    <row r="35" spans="3:11">
      <c r="D35" s="14" t="s">
        <v>95</v>
      </c>
      <c r="E35" s="56"/>
      <c r="G35" s="56"/>
      <c r="H35" s="56"/>
      <c r="I35" s="56"/>
      <c r="J35" s="56"/>
      <c r="K35" s="56"/>
    </row>
    <row r="37" spans="3:11">
      <c r="C37" s="14" t="s">
        <v>97</v>
      </c>
    </row>
    <row r="38" spans="3:11">
      <c r="D38" s="14" t="s">
        <v>95</v>
      </c>
      <c r="E38" s="56"/>
      <c r="G38" s="56"/>
      <c r="H38" s="56"/>
      <c r="I38" s="56"/>
      <c r="J38" s="56"/>
      <c r="K38" s="56"/>
    </row>
    <row r="39" spans="3:11">
      <c r="D39" s="14" t="s">
        <v>95</v>
      </c>
      <c r="E39" s="56"/>
      <c r="G39" s="56"/>
      <c r="H39" s="56"/>
      <c r="I39" s="56"/>
      <c r="J39" s="56"/>
      <c r="K39" s="56"/>
    </row>
    <row r="40" spans="3:11">
      <c r="D40" s="14" t="s">
        <v>95</v>
      </c>
      <c r="E40" s="56"/>
      <c r="G40" s="56"/>
      <c r="H40" s="56"/>
      <c r="I40" s="56"/>
      <c r="J40" s="56"/>
      <c r="K40" s="56"/>
    </row>
    <row r="42" spans="3:11">
      <c r="C42" s="14" t="s">
        <v>69</v>
      </c>
    </row>
    <row r="43" spans="3:11">
      <c r="D43" s="14" t="s">
        <v>95</v>
      </c>
      <c r="E43" s="56"/>
      <c r="G43" s="56"/>
      <c r="H43" s="56"/>
      <c r="I43" s="56"/>
      <c r="J43" s="56"/>
      <c r="K43" s="56"/>
    </row>
    <row r="44" spans="3:11">
      <c r="D44" s="14" t="s">
        <v>95</v>
      </c>
      <c r="E44" s="56"/>
      <c r="G44" s="56"/>
      <c r="H44" s="56"/>
      <c r="I44" s="56"/>
      <c r="J44" s="56"/>
      <c r="K44" s="56"/>
    </row>
    <row r="45" spans="3:11">
      <c r="D45" s="14" t="s">
        <v>95</v>
      </c>
      <c r="E45" s="56"/>
      <c r="G45" s="56"/>
      <c r="H45" s="56"/>
      <c r="I45" s="56"/>
      <c r="J45" s="56"/>
      <c r="K45" s="56"/>
    </row>
    <row r="46" spans="3:11">
      <c r="D46" s="14" t="s">
        <v>95</v>
      </c>
      <c r="E46" s="56"/>
      <c r="G46" s="56"/>
      <c r="H46" s="56"/>
      <c r="I46" s="56"/>
      <c r="J46" s="56"/>
      <c r="K46" s="56"/>
    </row>
    <row r="47" spans="3:11">
      <c r="D47" s="14" t="s">
        <v>95</v>
      </c>
      <c r="E47" s="56"/>
      <c r="G47" s="56"/>
      <c r="H47" s="56"/>
      <c r="I47" s="56"/>
      <c r="J47" s="56"/>
      <c r="K47" s="56"/>
    </row>
    <row r="49" spans="5:11">
      <c r="E49" s="14" t="s">
        <v>98</v>
      </c>
      <c r="G49" s="58">
        <f>SUM(G43:G47,G38:G40,G30:G35,G24:G27)</f>
        <v>0</v>
      </c>
      <c r="H49" s="58">
        <f t="shared" ref="H49:K49" si="1">SUM(H43:H47,H38:H40,H30:H35,H24:H27)</f>
        <v>0</v>
      </c>
      <c r="I49" s="58">
        <f t="shared" si="1"/>
        <v>0</v>
      </c>
      <c r="J49" s="58">
        <f t="shared" si="1"/>
        <v>0</v>
      </c>
      <c r="K49" s="58">
        <f t="shared" si="1"/>
        <v>0</v>
      </c>
    </row>
  </sheetData>
  <sheetProtection sheet="1" objects="1" scenarios="1"/>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0DE08C-DBE5-45A1-806E-5711568490D3}">
  <dimension ref="A1:M48"/>
  <sheetViews>
    <sheetView zoomScale="106" workbookViewId="0"/>
  </sheetViews>
  <sheetFormatPr defaultColWidth="8.7109375" defaultRowHeight="15"/>
  <cols>
    <col min="1" max="3" width="3.85546875" style="14" customWidth="1"/>
    <col min="4" max="4" width="28.42578125" style="14" customWidth="1"/>
    <col min="5" max="5" width="10.140625" style="14" bestFit="1" customWidth="1"/>
    <col min="6" max="6" width="8.7109375" style="14"/>
    <col min="7" max="9" width="11.28515625" style="14" bestFit="1" customWidth="1"/>
    <col min="10" max="11" width="12.85546875" style="14" bestFit="1" customWidth="1"/>
    <col min="12" max="16384" width="8.7109375" style="14"/>
  </cols>
  <sheetData>
    <row r="1" spans="1:11">
      <c r="A1" s="13" t="s">
        <v>99</v>
      </c>
    </row>
    <row r="2" spans="1:11">
      <c r="A2" s="14" t="s">
        <v>46</v>
      </c>
    </row>
    <row r="3" spans="1:11">
      <c r="A3" s="14" t="s">
        <v>47</v>
      </c>
    </row>
    <row r="5" spans="1:11">
      <c r="A5" s="13" t="s">
        <v>100</v>
      </c>
    </row>
    <row r="7" spans="1:11">
      <c r="D7" s="15"/>
      <c r="G7" s="14" t="s">
        <v>101</v>
      </c>
    </row>
    <row r="8" spans="1:11">
      <c r="E8" s="14" t="s">
        <v>80</v>
      </c>
      <c r="G8" s="14" t="s">
        <v>49</v>
      </c>
      <c r="H8" s="14" t="s">
        <v>50</v>
      </c>
      <c r="I8" s="14" t="s">
        <v>51</v>
      </c>
      <c r="J8" s="14" t="s">
        <v>52</v>
      </c>
      <c r="K8" s="14" t="s">
        <v>53</v>
      </c>
    </row>
    <row r="9" spans="1:11">
      <c r="B9" s="17" t="s">
        <v>82</v>
      </c>
      <c r="D9" s="18"/>
    </row>
    <row r="10" spans="1:11">
      <c r="B10" s="18"/>
      <c r="D10" s="4" t="str">
        <f>'Staffing Assumptions'!D13</f>
        <v>Farm manager</v>
      </c>
      <c r="E10" s="27">
        <f>'Staffing Assumptions'!E13</f>
        <v>85000</v>
      </c>
      <c r="F10" s="18"/>
      <c r="G10" s="27">
        <f>$E10*'Staffing Assumptions'!G13*'General Assumptions'!H9</f>
        <v>85000</v>
      </c>
      <c r="H10" s="27">
        <f>$E10*'Staffing Assumptions'!H13*'General Assumptions'!I9</f>
        <v>85000</v>
      </c>
      <c r="I10" s="27">
        <f>$E10*'Staffing Assumptions'!I13*'General Assumptions'!J9</f>
        <v>85000</v>
      </c>
      <c r="J10" s="27">
        <f>$E10*'Staffing Assumptions'!J13*'General Assumptions'!K9</f>
        <v>85000</v>
      </c>
      <c r="K10" s="27">
        <f>$E10*'Staffing Assumptions'!K13*'General Assumptions'!L9</f>
        <v>85000</v>
      </c>
    </row>
    <row r="11" spans="1:11">
      <c r="B11" s="18"/>
      <c r="D11" s="4" t="str">
        <f>'Staffing Assumptions'!D14</f>
        <v>Farming instructors (senior)</v>
      </c>
      <c r="E11" s="27">
        <f>'Staffing Assumptions'!E14</f>
        <v>70000</v>
      </c>
      <c r="F11" s="18"/>
      <c r="G11" s="27">
        <f>$E11*'Staffing Assumptions'!G14*'General Assumptions'!H10</f>
        <v>70000</v>
      </c>
      <c r="H11" s="27">
        <f>$E11*'Staffing Assumptions'!H14*'General Assumptions'!I10</f>
        <v>140000</v>
      </c>
      <c r="I11" s="27">
        <f>$E11*'Staffing Assumptions'!I14*'General Assumptions'!J10</f>
        <v>210000</v>
      </c>
      <c r="J11" s="27">
        <f>$E11*'Staffing Assumptions'!J14*'General Assumptions'!K10</f>
        <v>210000</v>
      </c>
      <c r="K11" s="27">
        <f>$E11*'Staffing Assumptions'!K14*'General Assumptions'!L10</f>
        <v>210000</v>
      </c>
    </row>
    <row r="12" spans="1:11">
      <c r="B12" s="18"/>
      <c r="D12" s="4" t="str">
        <f>'Staffing Assumptions'!D15</f>
        <v>Farming instructors (junior)</v>
      </c>
      <c r="E12" s="27">
        <f>'Staffing Assumptions'!E15</f>
        <v>55000</v>
      </c>
      <c r="F12" s="18"/>
      <c r="G12" s="27">
        <f>$E12*'Staffing Assumptions'!G15*'General Assumptions'!H10</f>
        <v>220000</v>
      </c>
      <c r="H12" s="27">
        <f>$E12*'Staffing Assumptions'!H15*'General Assumptions'!I10</f>
        <v>440000</v>
      </c>
      <c r="I12" s="27">
        <f>$E12*'Staffing Assumptions'!I15*'General Assumptions'!J10</f>
        <v>550000</v>
      </c>
      <c r="J12" s="27">
        <f>$E12*'Staffing Assumptions'!J15*'General Assumptions'!K10</f>
        <v>660000</v>
      </c>
      <c r="K12" s="27">
        <f>$E12*'Staffing Assumptions'!K15*'General Assumptions'!L10</f>
        <v>770000</v>
      </c>
    </row>
    <row r="13" spans="1:11">
      <c r="B13" s="18"/>
      <c r="D13" s="4" t="str">
        <f>'Staffing Assumptions'!D16</f>
        <v>Farm labor support</v>
      </c>
      <c r="E13" s="27">
        <f>'Staffing Assumptions'!E16</f>
        <v>45000</v>
      </c>
      <c r="F13" s="18"/>
      <c r="G13" s="27">
        <f>$E13*'Staffing Assumptions'!G16*'General Assumptions'!H11</f>
        <v>90000</v>
      </c>
      <c r="H13" s="27">
        <f>$E13*'Staffing Assumptions'!H16*'General Assumptions'!I11</f>
        <v>45000</v>
      </c>
      <c r="I13" s="27">
        <f>$E13*'Staffing Assumptions'!I16*'General Assumptions'!J11</f>
        <v>45000</v>
      </c>
      <c r="J13" s="27">
        <f>$E13*'Staffing Assumptions'!J16*'General Assumptions'!K11</f>
        <v>45000</v>
      </c>
      <c r="K13" s="27">
        <f>$E13*'Staffing Assumptions'!K16*'General Assumptions'!L11</f>
        <v>45000</v>
      </c>
    </row>
    <row r="14" spans="1:11">
      <c r="B14" s="18"/>
      <c r="D14" s="4" t="str">
        <f>'Staffing Assumptions'!D17</f>
        <v>Post-secondary placement coach</v>
      </c>
      <c r="E14" s="27">
        <f>'Staffing Assumptions'!E17</f>
        <v>60000</v>
      </c>
      <c r="F14" s="18"/>
      <c r="G14" s="27">
        <f>$E14*'Staffing Assumptions'!G17*'General Assumptions'!H12</f>
        <v>0</v>
      </c>
      <c r="H14" s="27">
        <f>$E14*'Staffing Assumptions'!H17*'General Assumptions'!I12</f>
        <v>0</v>
      </c>
      <c r="I14" s="27">
        <f>$E14*'Staffing Assumptions'!I17*'General Assumptions'!J12</f>
        <v>30000</v>
      </c>
      <c r="J14" s="27">
        <f>$E14*'Staffing Assumptions'!J17*'General Assumptions'!K12</f>
        <v>60000</v>
      </c>
      <c r="K14" s="27">
        <f>$E14*'Staffing Assumptions'!K17*'General Assumptions'!L12</f>
        <v>60000</v>
      </c>
    </row>
    <row r="15" spans="1:11">
      <c r="B15" s="18"/>
      <c r="D15" s="18"/>
      <c r="E15" s="20"/>
      <c r="F15" s="18"/>
      <c r="G15" s="20"/>
      <c r="H15" s="20"/>
      <c r="I15" s="20"/>
      <c r="J15" s="20"/>
      <c r="K15" s="20"/>
    </row>
    <row r="16" spans="1:11">
      <c r="E16" s="59" t="s">
        <v>102</v>
      </c>
      <c r="F16" s="59"/>
      <c r="G16" s="60">
        <f>'Staffing Assumptions'!G19</f>
        <v>8</v>
      </c>
      <c r="H16" s="60">
        <f>'Staffing Assumptions'!H19</f>
        <v>12</v>
      </c>
      <c r="I16" s="60">
        <f>'Staffing Assumptions'!I19</f>
        <v>15.5</v>
      </c>
      <c r="J16" s="60">
        <f>'Staffing Assumptions'!J19</f>
        <v>18</v>
      </c>
      <c r="K16" s="60">
        <f>'Staffing Assumptions'!K19</f>
        <v>20</v>
      </c>
    </row>
    <row r="17" spans="2:13">
      <c r="E17" s="59" t="s">
        <v>103</v>
      </c>
      <c r="F17" s="59"/>
      <c r="G17" s="27">
        <f>SUM(G10:G14)</f>
        <v>465000</v>
      </c>
      <c r="H17" s="27">
        <f t="shared" ref="H17:K17" si="0">SUM(H10:H14)</f>
        <v>710000</v>
      </c>
      <c r="I17" s="27">
        <f t="shared" si="0"/>
        <v>920000</v>
      </c>
      <c r="J17" s="27">
        <f t="shared" si="0"/>
        <v>1060000</v>
      </c>
      <c r="K17" s="27">
        <f t="shared" si="0"/>
        <v>1170000</v>
      </c>
    </row>
    <row r="18" spans="2:13" ht="3.95" customHeight="1">
      <c r="D18" s="43"/>
      <c r="E18" s="43"/>
      <c r="F18" s="43"/>
      <c r="G18" s="55"/>
      <c r="H18" s="55"/>
      <c r="I18" s="55"/>
      <c r="J18" s="55"/>
      <c r="K18" s="55"/>
      <c r="L18" s="43"/>
      <c r="M18" s="43"/>
    </row>
    <row r="20" spans="2:13">
      <c r="B20" s="13" t="s">
        <v>93</v>
      </c>
    </row>
    <row r="21" spans="2:13">
      <c r="C21" s="14" t="s">
        <v>94</v>
      </c>
    </row>
    <row r="22" spans="2:13">
      <c r="D22" t="str">
        <f>'Staffing Assumptions'!D24</f>
        <v>[Position title]</v>
      </c>
      <c r="E22">
        <f>'Staffing Assumptions'!E24</f>
        <v>0</v>
      </c>
      <c r="G22" s="61">
        <f>$E22*'Staffing Assumptions'!G24*'General Assumptions'!H$9</f>
        <v>0</v>
      </c>
      <c r="H22" s="61">
        <f>$E22*'Staffing Assumptions'!H24*'General Assumptions'!I$9</f>
        <v>0</v>
      </c>
      <c r="I22" s="61">
        <f>$E22*'Staffing Assumptions'!I24*'General Assumptions'!J$9</f>
        <v>0</v>
      </c>
      <c r="J22" s="61">
        <f>$E22*'Staffing Assumptions'!J24*'General Assumptions'!K$9</f>
        <v>0</v>
      </c>
      <c r="K22" s="61">
        <f>$E22*'Staffing Assumptions'!K24*'General Assumptions'!L$9</f>
        <v>0</v>
      </c>
    </row>
    <row r="23" spans="2:13">
      <c r="D23" t="str">
        <f>'Staffing Assumptions'!D25</f>
        <v>[Position title]</v>
      </c>
      <c r="E23">
        <f>'Staffing Assumptions'!E25</f>
        <v>0</v>
      </c>
      <c r="G23" s="61">
        <f>$E23*'Staffing Assumptions'!G25*'General Assumptions'!H$9</f>
        <v>0</v>
      </c>
      <c r="H23" s="61">
        <f>$E23*'Staffing Assumptions'!H25*'General Assumptions'!I$9</f>
        <v>0</v>
      </c>
      <c r="I23" s="61">
        <f>$E23*'Staffing Assumptions'!I25*'General Assumptions'!J$9</f>
        <v>0</v>
      </c>
      <c r="J23" s="61">
        <f>$E23*'Staffing Assumptions'!J25*'General Assumptions'!K$9</f>
        <v>0</v>
      </c>
      <c r="K23" s="61">
        <f>$E23*'Staffing Assumptions'!K25*'General Assumptions'!L$9</f>
        <v>0</v>
      </c>
    </row>
    <row r="24" spans="2:13">
      <c r="D24" t="str">
        <f>'Staffing Assumptions'!D26</f>
        <v>[Position title]</v>
      </c>
      <c r="E24">
        <f>'Staffing Assumptions'!E26</f>
        <v>0</v>
      </c>
      <c r="G24" s="61">
        <f>$E24*'Staffing Assumptions'!G26*'General Assumptions'!H$9</f>
        <v>0</v>
      </c>
      <c r="H24" s="61">
        <f>$E24*'Staffing Assumptions'!H26*'General Assumptions'!I$9</f>
        <v>0</v>
      </c>
      <c r="I24" s="61">
        <f>$E24*'Staffing Assumptions'!I26*'General Assumptions'!J$9</f>
        <v>0</v>
      </c>
      <c r="J24" s="61">
        <f>$E24*'Staffing Assumptions'!J26*'General Assumptions'!K$9</f>
        <v>0</v>
      </c>
      <c r="K24" s="61">
        <f>$E24*'Staffing Assumptions'!K26*'General Assumptions'!L$9</f>
        <v>0</v>
      </c>
    </row>
    <row r="25" spans="2:13">
      <c r="D25" t="str">
        <f>'Staffing Assumptions'!D27</f>
        <v>[Position title]</v>
      </c>
      <c r="E25">
        <f>'Staffing Assumptions'!E27</f>
        <v>0</v>
      </c>
      <c r="G25" s="61">
        <f>$E25*'Staffing Assumptions'!G27*'General Assumptions'!H$9</f>
        <v>0</v>
      </c>
      <c r="H25" s="61">
        <f>$E25*'Staffing Assumptions'!H27*'General Assumptions'!I$9</f>
        <v>0</v>
      </c>
      <c r="I25" s="61">
        <f>$E25*'Staffing Assumptions'!I27*'General Assumptions'!J$9</f>
        <v>0</v>
      </c>
      <c r="J25" s="61">
        <f>$E25*'Staffing Assumptions'!J27*'General Assumptions'!K$9</f>
        <v>0</v>
      </c>
      <c r="K25" s="61">
        <f>$E25*'Staffing Assumptions'!K27*'General Assumptions'!L$9</f>
        <v>0</v>
      </c>
    </row>
    <row r="27" spans="2:13">
      <c r="C27" s="14" t="s">
        <v>96</v>
      </c>
    </row>
    <row r="28" spans="2:13">
      <c r="D28" t="str">
        <f>'Staffing Assumptions'!D30</f>
        <v>[Position title]</v>
      </c>
      <c r="E28">
        <f>'Staffing Assumptions'!E30</f>
        <v>0</v>
      </c>
      <c r="G28" s="61">
        <f>$E28*'Staffing Assumptions'!G30*'General Assumptions'!H$10</f>
        <v>0</v>
      </c>
      <c r="H28" s="61">
        <f>$E28*'Staffing Assumptions'!H30*'General Assumptions'!I$10</f>
        <v>0</v>
      </c>
      <c r="I28" s="61">
        <f>$E28*'Staffing Assumptions'!I30*'General Assumptions'!J$10</f>
        <v>0</v>
      </c>
      <c r="J28" s="61">
        <f>$E28*'Staffing Assumptions'!J30*'General Assumptions'!K$10</f>
        <v>0</v>
      </c>
      <c r="K28" s="61">
        <f>$E28*'Staffing Assumptions'!K30*'General Assumptions'!L$10</f>
        <v>0</v>
      </c>
    </row>
    <row r="29" spans="2:13">
      <c r="D29" t="str">
        <f>'Staffing Assumptions'!D31</f>
        <v>[Position title]</v>
      </c>
      <c r="E29">
        <f>'Staffing Assumptions'!E31</f>
        <v>0</v>
      </c>
      <c r="G29" s="61">
        <f>$E29*'Staffing Assumptions'!G31*'General Assumptions'!H$10</f>
        <v>0</v>
      </c>
      <c r="H29" s="61">
        <f>$E29*'Staffing Assumptions'!H31*'General Assumptions'!I$10</f>
        <v>0</v>
      </c>
      <c r="I29" s="61">
        <f>$E29*'Staffing Assumptions'!I31*'General Assumptions'!J$10</f>
        <v>0</v>
      </c>
      <c r="J29" s="61">
        <f>$E29*'Staffing Assumptions'!J31*'General Assumptions'!K$10</f>
        <v>0</v>
      </c>
      <c r="K29" s="61">
        <f>$E29*'Staffing Assumptions'!K31*'General Assumptions'!L$10</f>
        <v>0</v>
      </c>
    </row>
    <row r="30" spans="2:13">
      <c r="C30" s="13"/>
      <c r="D30" t="str">
        <f>'Staffing Assumptions'!D32</f>
        <v>[Position title]</v>
      </c>
      <c r="E30">
        <f>'Staffing Assumptions'!E32</f>
        <v>0</v>
      </c>
      <c r="G30" s="61">
        <f>$E30*'Staffing Assumptions'!G32*'General Assumptions'!H$10</f>
        <v>0</v>
      </c>
      <c r="H30" s="61">
        <f>$E30*'Staffing Assumptions'!H32*'General Assumptions'!I$10</f>
        <v>0</v>
      </c>
      <c r="I30" s="61">
        <f>$E30*'Staffing Assumptions'!I32*'General Assumptions'!J$10</f>
        <v>0</v>
      </c>
      <c r="J30" s="61">
        <f>$E30*'Staffing Assumptions'!J32*'General Assumptions'!K$10</f>
        <v>0</v>
      </c>
      <c r="K30" s="61">
        <f>$E30*'Staffing Assumptions'!K32*'General Assumptions'!L$10</f>
        <v>0</v>
      </c>
    </row>
    <row r="31" spans="2:13">
      <c r="D31" t="str">
        <f>'Staffing Assumptions'!D33</f>
        <v>[Position title]</v>
      </c>
      <c r="E31">
        <f>'Staffing Assumptions'!E33</f>
        <v>0</v>
      </c>
      <c r="G31" s="61">
        <f>$E31*'Staffing Assumptions'!G33*'General Assumptions'!H$10</f>
        <v>0</v>
      </c>
      <c r="H31" s="61">
        <f>$E31*'Staffing Assumptions'!H33*'General Assumptions'!I$10</f>
        <v>0</v>
      </c>
      <c r="I31" s="61">
        <f>$E31*'Staffing Assumptions'!I33*'General Assumptions'!J$10</f>
        <v>0</v>
      </c>
      <c r="J31" s="61">
        <f>$E31*'Staffing Assumptions'!J33*'General Assumptions'!K$10</f>
        <v>0</v>
      </c>
      <c r="K31" s="61">
        <f>$E31*'Staffing Assumptions'!K33*'General Assumptions'!L$10</f>
        <v>0</v>
      </c>
    </row>
    <row r="32" spans="2:13">
      <c r="D32" t="str">
        <f>'Staffing Assumptions'!D34</f>
        <v>[Position title]</v>
      </c>
      <c r="E32">
        <f>'Staffing Assumptions'!E34</f>
        <v>0</v>
      </c>
      <c r="G32" s="61">
        <f>$E32*'Staffing Assumptions'!G34*'General Assumptions'!H$10</f>
        <v>0</v>
      </c>
      <c r="H32" s="61">
        <f>$E32*'Staffing Assumptions'!H34*'General Assumptions'!I$10</f>
        <v>0</v>
      </c>
      <c r="I32" s="61">
        <f>$E32*'Staffing Assumptions'!I34*'General Assumptions'!J$10</f>
        <v>0</v>
      </c>
      <c r="J32" s="61">
        <f>$E32*'Staffing Assumptions'!J34*'General Assumptions'!K$10</f>
        <v>0</v>
      </c>
      <c r="K32" s="61">
        <f>$E32*'Staffing Assumptions'!K34*'General Assumptions'!L$10</f>
        <v>0</v>
      </c>
    </row>
    <row r="33" spans="3:11">
      <c r="D33" t="str">
        <f>'Staffing Assumptions'!D35</f>
        <v>[Position title]</v>
      </c>
      <c r="E33">
        <f>'Staffing Assumptions'!E35</f>
        <v>0</v>
      </c>
      <c r="G33" s="61">
        <f>$E33*'Staffing Assumptions'!G35*'General Assumptions'!H$10</f>
        <v>0</v>
      </c>
      <c r="H33" s="61">
        <f>$E33*'Staffing Assumptions'!H35*'General Assumptions'!I$10</f>
        <v>0</v>
      </c>
      <c r="I33" s="61">
        <f>$E33*'Staffing Assumptions'!I35*'General Assumptions'!J$10</f>
        <v>0</v>
      </c>
      <c r="J33" s="61">
        <f>$E33*'Staffing Assumptions'!J35*'General Assumptions'!K$10</f>
        <v>0</v>
      </c>
      <c r="K33" s="61">
        <f>$E33*'Staffing Assumptions'!K35*'General Assumptions'!L$10</f>
        <v>0</v>
      </c>
    </row>
    <row r="35" spans="3:11">
      <c r="C35" s="14" t="s">
        <v>97</v>
      </c>
    </row>
    <row r="36" spans="3:11">
      <c r="D36" t="str">
        <f>'Staffing Assumptions'!D38</f>
        <v>[Position title]</v>
      </c>
      <c r="E36">
        <f>'Staffing Assumptions'!E38</f>
        <v>0</v>
      </c>
      <c r="G36" s="61">
        <f>$E36*'Staffing Assumptions'!G38*'General Assumptions'!H$11</f>
        <v>0</v>
      </c>
      <c r="H36" s="61">
        <f>$E36*'Staffing Assumptions'!H38*'General Assumptions'!I$11</f>
        <v>0</v>
      </c>
      <c r="I36" s="61">
        <f>$E36*'Staffing Assumptions'!I38*'General Assumptions'!J$11</f>
        <v>0</v>
      </c>
      <c r="J36" s="61">
        <f>$E36*'Staffing Assumptions'!J38*'General Assumptions'!K$11</f>
        <v>0</v>
      </c>
      <c r="K36" s="61">
        <f>$E36*'Staffing Assumptions'!K38*'General Assumptions'!L$11</f>
        <v>0</v>
      </c>
    </row>
    <row r="37" spans="3:11">
      <c r="D37" t="str">
        <f>'Staffing Assumptions'!D39</f>
        <v>[Position title]</v>
      </c>
      <c r="E37">
        <f>'Staffing Assumptions'!E39</f>
        <v>0</v>
      </c>
      <c r="G37" s="61">
        <f>$E37*'Staffing Assumptions'!G39*'General Assumptions'!H$11</f>
        <v>0</v>
      </c>
      <c r="H37" s="61">
        <f>$E37*'Staffing Assumptions'!H39*'General Assumptions'!I$11</f>
        <v>0</v>
      </c>
      <c r="I37" s="61">
        <f>$E37*'Staffing Assumptions'!I39*'General Assumptions'!J$11</f>
        <v>0</v>
      </c>
      <c r="J37" s="61">
        <f>$E37*'Staffing Assumptions'!J39*'General Assumptions'!K$11</f>
        <v>0</v>
      </c>
      <c r="K37" s="61">
        <f>$E37*'Staffing Assumptions'!K39*'General Assumptions'!L$11</f>
        <v>0</v>
      </c>
    </row>
    <row r="38" spans="3:11">
      <c r="D38" t="str">
        <f>'Staffing Assumptions'!D40</f>
        <v>[Position title]</v>
      </c>
      <c r="E38">
        <f>'Staffing Assumptions'!E40</f>
        <v>0</v>
      </c>
      <c r="G38" s="61">
        <f>$E38*'Staffing Assumptions'!G40*'General Assumptions'!H$11</f>
        <v>0</v>
      </c>
      <c r="H38" s="61">
        <f>$E38*'Staffing Assumptions'!H40*'General Assumptions'!I$11</f>
        <v>0</v>
      </c>
      <c r="I38" s="61">
        <f>$E38*'Staffing Assumptions'!I40*'General Assumptions'!J$11</f>
        <v>0</v>
      </c>
      <c r="J38" s="61">
        <f>$E38*'Staffing Assumptions'!J40*'General Assumptions'!K$11</f>
        <v>0</v>
      </c>
      <c r="K38" s="61">
        <f>$E38*'Staffing Assumptions'!K40*'General Assumptions'!L$11</f>
        <v>0</v>
      </c>
    </row>
    <row r="40" spans="3:11">
      <c r="C40" s="14" t="s">
        <v>69</v>
      </c>
    </row>
    <row r="41" spans="3:11">
      <c r="D41" t="str">
        <f>'Staffing Assumptions'!D43</f>
        <v>[Position title]</v>
      </c>
      <c r="E41">
        <f>'Staffing Assumptions'!E43</f>
        <v>0</v>
      </c>
      <c r="G41" s="61">
        <f>$E41*'Staffing Assumptions'!G43*'General Assumptions'!H$12</f>
        <v>0</v>
      </c>
      <c r="H41" s="61">
        <f>$E41*'Staffing Assumptions'!H43*'General Assumptions'!I$12</f>
        <v>0</v>
      </c>
      <c r="I41" s="61">
        <f>$E41*'Staffing Assumptions'!I43*'General Assumptions'!J$12</f>
        <v>0</v>
      </c>
      <c r="J41" s="61">
        <f>$E41*'Staffing Assumptions'!J43*'General Assumptions'!K$12</f>
        <v>0</v>
      </c>
      <c r="K41" s="61">
        <f>$E41*'Staffing Assumptions'!K43*'General Assumptions'!L$12</f>
        <v>0</v>
      </c>
    </row>
    <row r="42" spans="3:11">
      <c r="D42" t="str">
        <f>'Staffing Assumptions'!D44</f>
        <v>[Position title]</v>
      </c>
      <c r="E42">
        <f>'Staffing Assumptions'!E44</f>
        <v>0</v>
      </c>
      <c r="G42" s="61">
        <f>$E42*'Staffing Assumptions'!G44*'General Assumptions'!H$12</f>
        <v>0</v>
      </c>
      <c r="H42" s="61">
        <f>$E42*'Staffing Assumptions'!H44*'General Assumptions'!I$12</f>
        <v>0</v>
      </c>
      <c r="I42" s="61">
        <f>$E42*'Staffing Assumptions'!I44*'General Assumptions'!J$12</f>
        <v>0</v>
      </c>
      <c r="J42" s="61">
        <f>$E42*'Staffing Assumptions'!J44*'General Assumptions'!K$12</f>
        <v>0</v>
      </c>
      <c r="K42" s="61">
        <f>$E42*'Staffing Assumptions'!K44*'General Assumptions'!L$12</f>
        <v>0</v>
      </c>
    </row>
    <row r="43" spans="3:11">
      <c r="D43" t="str">
        <f>'Staffing Assumptions'!D45</f>
        <v>[Position title]</v>
      </c>
      <c r="E43">
        <f>'Staffing Assumptions'!E45</f>
        <v>0</v>
      </c>
      <c r="G43" s="61">
        <f>$E43*'Staffing Assumptions'!G45*'General Assumptions'!H$12</f>
        <v>0</v>
      </c>
      <c r="H43" s="61">
        <f>$E43*'Staffing Assumptions'!H45*'General Assumptions'!I$12</f>
        <v>0</v>
      </c>
      <c r="I43" s="61">
        <f>$E43*'Staffing Assumptions'!I45*'General Assumptions'!J$12</f>
        <v>0</v>
      </c>
      <c r="J43" s="61">
        <f>$E43*'Staffing Assumptions'!J45*'General Assumptions'!K$12</f>
        <v>0</v>
      </c>
      <c r="K43" s="61">
        <f>$E43*'Staffing Assumptions'!K45*'General Assumptions'!L$12</f>
        <v>0</v>
      </c>
    </row>
    <row r="44" spans="3:11">
      <c r="D44" t="str">
        <f>'Staffing Assumptions'!D46</f>
        <v>[Position title]</v>
      </c>
      <c r="E44">
        <f>'Staffing Assumptions'!E46</f>
        <v>0</v>
      </c>
      <c r="G44" s="61">
        <f>$E44*'Staffing Assumptions'!G46*'General Assumptions'!H$12</f>
        <v>0</v>
      </c>
      <c r="H44" s="61">
        <f>$E44*'Staffing Assumptions'!H46*'General Assumptions'!I$12</f>
        <v>0</v>
      </c>
      <c r="I44" s="61">
        <f>$E44*'Staffing Assumptions'!I46*'General Assumptions'!J$12</f>
        <v>0</v>
      </c>
      <c r="J44" s="61">
        <f>$E44*'Staffing Assumptions'!J46*'General Assumptions'!K$12</f>
        <v>0</v>
      </c>
      <c r="K44" s="61">
        <f>$E44*'Staffing Assumptions'!K46*'General Assumptions'!L$12</f>
        <v>0</v>
      </c>
    </row>
    <row r="45" spans="3:11">
      <c r="D45" t="str">
        <f>'Staffing Assumptions'!D47</f>
        <v>[Position title]</v>
      </c>
      <c r="E45">
        <f>'Staffing Assumptions'!E47</f>
        <v>0</v>
      </c>
      <c r="G45" s="61">
        <f>$E45*'Staffing Assumptions'!G47*'General Assumptions'!H$12</f>
        <v>0</v>
      </c>
      <c r="H45" s="61">
        <f>$E45*'Staffing Assumptions'!H47*'General Assumptions'!I$12</f>
        <v>0</v>
      </c>
      <c r="I45" s="61">
        <f>$E45*'Staffing Assumptions'!I47*'General Assumptions'!J$12</f>
        <v>0</v>
      </c>
      <c r="J45" s="61">
        <f>$E45*'Staffing Assumptions'!J47*'General Assumptions'!K$12</f>
        <v>0</v>
      </c>
      <c r="K45" s="61">
        <f>$E45*'Staffing Assumptions'!K47*'General Assumptions'!L$12</f>
        <v>0</v>
      </c>
    </row>
    <row r="47" spans="3:11">
      <c r="E47" s="14" t="s">
        <v>98</v>
      </c>
      <c r="G47" s="58">
        <f>'Staffing Assumptions'!G49</f>
        <v>0</v>
      </c>
      <c r="H47" s="58">
        <f>'Staffing Assumptions'!H49</f>
        <v>0</v>
      </c>
      <c r="I47" s="58">
        <f>'Staffing Assumptions'!I49</f>
        <v>0</v>
      </c>
      <c r="J47" s="58">
        <f>'Staffing Assumptions'!J49</f>
        <v>0</v>
      </c>
      <c r="K47" s="58">
        <f>'Staffing Assumptions'!K49</f>
        <v>0</v>
      </c>
    </row>
    <row r="48" spans="3:11">
      <c r="E48" s="14" t="s">
        <v>104</v>
      </c>
      <c r="G48" s="62">
        <f>SUM(G22:G45)</f>
        <v>0</v>
      </c>
      <c r="H48" s="62">
        <f t="shared" ref="H48:K48" si="1">SUM(H22:H45)</f>
        <v>0</v>
      </c>
      <c r="I48" s="62">
        <f t="shared" si="1"/>
        <v>0</v>
      </c>
      <c r="J48" s="62">
        <f t="shared" si="1"/>
        <v>0</v>
      </c>
      <c r="K48" s="62">
        <f t="shared" si="1"/>
        <v>0</v>
      </c>
    </row>
  </sheetData>
  <sheetProtection sheet="1" objects="1" scenarios="1"/>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8996ED-E0CD-4D7D-8615-4934D36AC3B8}">
  <dimension ref="A1:L55"/>
  <sheetViews>
    <sheetView zoomScale="90" zoomScaleNormal="90" workbookViewId="0"/>
  </sheetViews>
  <sheetFormatPr defaultColWidth="8.7109375" defaultRowHeight="15"/>
  <cols>
    <col min="1" max="3" width="3.85546875" style="14" customWidth="1"/>
    <col min="4" max="4" width="24.7109375" style="14" customWidth="1"/>
    <col min="5" max="6" width="8.7109375" style="14"/>
    <col min="7" max="8" width="10" style="14" customWidth="1"/>
    <col min="9" max="9" width="10.85546875" style="14" bestFit="1" customWidth="1"/>
    <col min="10" max="11" width="10" style="14" customWidth="1"/>
    <col min="12" max="12" width="10.140625" style="14" bestFit="1" customWidth="1"/>
    <col min="13" max="13" width="48.85546875" style="14" customWidth="1"/>
    <col min="14" max="16384" width="8.7109375" style="14"/>
  </cols>
  <sheetData>
    <row r="1" spans="1:12">
      <c r="A1" s="13" t="s">
        <v>99</v>
      </c>
    </row>
    <row r="2" spans="1:12">
      <c r="A2" s="14" t="s">
        <v>46</v>
      </c>
    </row>
    <row r="3" spans="1:12">
      <c r="A3" s="14" t="s">
        <v>47</v>
      </c>
    </row>
    <row r="5" spans="1:12">
      <c r="A5" s="13" t="s">
        <v>105</v>
      </c>
    </row>
    <row r="7" spans="1:12">
      <c r="D7" s="15"/>
    </row>
    <row r="8" spans="1:12">
      <c r="D8" s="15"/>
    </row>
    <row r="9" spans="1:12">
      <c r="D9" s="15"/>
    </row>
    <row r="10" spans="1:12">
      <c r="D10" s="15"/>
    </row>
    <row r="11" spans="1:12">
      <c r="D11" s="15"/>
      <c r="H11" s="14" t="s">
        <v>106</v>
      </c>
    </row>
    <row r="12" spans="1:12">
      <c r="C12" s="17" t="s">
        <v>107</v>
      </c>
      <c r="E12" s="14" t="s">
        <v>108</v>
      </c>
      <c r="F12" s="14" t="s">
        <v>109</v>
      </c>
      <c r="H12" s="14" t="s">
        <v>49</v>
      </c>
      <c r="I12" s="14" t="s">
        <v>50</v>
      </c>
      <c r="J12" s="14" t="s">
        <v>51</v>
      </c>
      <c r="K12" s="14" t="s">
        <v>52</v>
      </c>
      <c r="L12" s="14" t="s">
        <v>53</v>
      </c>
    </row>
    <row r="13" spans="1:12">
      <c r="C13" s="18"/>
      <c r="D13" s="18" t="s">
        <v>110</v>
      </c>
      <c r="E13" s="19"/>
      <c r="F13" s="19">
        <v>15000</v>
      </c>
      <c r="G13" s="63" t="str">
        <f>IF(AND(E13&gt;0,F13&gt;0),"Just DR or FF","OK")</f>
        <v>OK</v>
      </c>
      <c r="H13" s="19">
        <v>1</v>
      </c>
      <c r="I13" s="21">
        <v>0</v>
      </c>
      <c r="J13" s="21">
        <v>0</v>
      </c>
      <c r="K13" s="21">
        <v>0</v>
      </c>
      <c r="L13" s="21">
        <v>0</v>
      </c>
    </row>
    <row r="14" spans="1:12">
      <c r="D14" s="18" t="s">
        <v>111</v>
      </c>
      <c r="E14" s="19">
        <v>2500</v>
      </c>
      <c r="F14" s="19"/>
      <c r="G14" s="63" t="str">
        <f t="shared" ref="G14:G17" si="0">IF(AND(E14&gt;0,F14&gt;0),"DR or FF","OK")</f>
        <v>OK</v>
      </c>
      <c r="H14" s="19">
        <v>15</v>
      </c>
      <c r="I14" s="21">
        <v>3</v>
      </c>
      <c r="J14" s="21">
        <v>3</v>
      </c>
      <c r="K14" s="21">
        <v>3</v>
      </c>
      <c r="L14" s="21">
        <v>3</v>
      </c>
    </row>
    <row r="15" spans="1:12">
      <c r="D15" s="18" t="s">
        <v>112</v>
      </c>
      <c r="E15" s="19">
        <v>1000</v>
      </c>
      <c r="F15" s="19"/>
      <c r="G15" s="63" t="str">
        <f t="shared" si="0"/>
        <v>OK</v>
      </c>
      <c r="H15" s="19">
        <v>3</v>
      </c>
      <c r="I15" s="21">
        <v>3</v>
      </c>
      <c r="J15" s="21">
        <v>3</v>
      </c>
      <c r="K15" s="21">
        <v>5</v>
      </c>
      <c r="L15" s="21">
        <v>5</v>
      </c>
    </row>
    <row r="16" spans="1:12">
      <c r="D16" s="18" t="s">
        <v>113</v>
      </c>
      <c r="E16" s="19">
        <v>500</v>
      </c>
      <c r="F16" s="19"/>
      <c r="G16" s="63" t="str">
        <f t="shared" si="0"/>
        <v>OK</v>
      </c>
      <c r="H16" s="19">
        <v>10</v>
      </c>
      <c r="I16" s="21">
        <v>10</v>
      </c>
      <c r="J16" s="21">
        <v>10</v>
      </c>
      <c r="K16" s="21">
        <v>15</v>
      </c>
      <c r="L16" s="21">
        <v>15</v>
      </c>
    </row>
    <row r="17" spans="3:12">
      <c r="D17" s="18" t="s">
        <v>114</v>
      </c>
      <c r="E17" s="19">
        <v>1000</v>
      </c>
      <c r="F17" s="19"/>
      <c r="G17" s="63" t="str">
        <f t="shared" si="0"/>
        <v>OK</v>
      </c>
      <c r="H17" s="19">
        <v>20</v>
      </c>
      <c r="I17" s="21">
        <v>15</v>
      </c>
      <c r="J17" s="21">
        <v>15</v>
      </c>
      <c r="K17" s="21">
        <v>10</v>
      </c>
      <c r="L17" s="21">
        <v>10</v>
      </c>
    </row>
    <row r="19" spans="3:12">
      <c r="C19" s="17" t="s">
        <v>115</v>
      </c>
    </row>
    <row r="20" spans="3:12">
      <c r="C20" s="13"/>
      <c r="E20" s="22" t="s">
        <v>49</v>
      </c>
      <c r="F20" s="22" t="s">
        <v>50</v>
      </c>
      <c r="G20" s="22" t="s">
        <v>51</v>
      </c>
      <c r="H20" s="22" t="s">
        <v>52</v>
      </c>
      <c r="I20" s="22" t="s">
        <v>53</v>
      </c>
    </row>
    <row r="21" spans="3:12">
      <c r="D21" s="4" t="str">
        <f>D13</f>
        <v>Farm design &amp; planning</v>
      </c>
      <c r="E21" s="42">
        <f>IF($F13&gt;0,$F13*H13,H13*$E13)*'General Assumptions'!H$13</f>
        <v>15000</v>
      </c>
      <c r="F21" s="42">
        <f>IF($F13&gt;0,$F13*I13,I13*$E13)*'General Assumptions'!I$13</f>
        <v>0</v>
      </c>
      <c r="G21" s="42">
        <f>IF($F13&gt;0,$F13*J13,J13*$E13)*'General Assumptions'!J$13</f>
        <v>0</v>
      </c>
      <c r="H21" s="42">
        <f>IF($F13&gt;0,$F13*K13,K13*$E13)*'General Assumptions'!K$13</f>
        <v>0</v>
      </c>
      <c r="I21" s="42">
        <f>IF($F13&gt;0,$F13*L13,L13*$E13)*'General Assumptions'!L$13</f>
        <v>0</v>
      </c>
      <c r="J21" s="18" t="s">
        <v>116</v>
      </c>
    </row>
    <row r="22" spans="3:12">
      <c r="D22" s="4" t="str">
        <f t="shared" ref="D22:D25" si="1">D14</f>
        <v>Professional dev.</v>
      </c>
      <c r="E22" s="42">
        <f>IF($F14&gt;0,$F14*H14,H14*$E14)*'General Assumptions'!H$13</f>
        <v>37500</v>
      </c>
      <c r="F22" s="42">
        <f>IF($F14&gt;0,$F14*I14,I14*$E14)*'General Assumptions'!I$13</f>
        <v>7672.4999999999991</v>
      </c>
      <c r="G22" s="42">
        <f>IF($F14&gt;0,$F14*J14,J14*$E14)*'General Assumptions'!J$13</f>
        <v>7848.9674999999988</v>
      </c>
      <c r="H22" s="42">
        <f>IF($F14&gt;0,$F14*K14,K14*$E14)*'General Assumptions'!K$13</f>
        <v>8029.4937524999978</v>
      </c>
      <c r="I22" s="42">
        <f>IF($F14&gt;0,$F14*L14,L14*$E14)*'General Assumptions'!L$13</f>
        <v>8214.1721088074974</v>
      </c>
      <c r="J22" s="18" t="s">
        <v>117</v>
      </c>
    </row>
    <row r="23" spans="3:12">
      <c r="D23" s="4" t="str">
        <f t="shared" si="1"/>
        <v>Field trips</v>
      </c>
      <c r="E23" s="42">
        <f>IF($F15&gt;0,$F15*H15,H15*$E15)*'General Assumptions'!H$13</f>
        <v>3000</v>
      </c>
      <c r="F23" s="42">
        <f>IF($F15&gt;0,$F15*I15,I15*$E15)*'General Assumptions'!I$13</f>
        <v>3068.9999999999995</v>
      </c>
      <c r="G23" s="42">
        <f>IF($F15&gt;0,$F15*J15,J15*$E15)*'General Assumptions'!J$13</f>
        <v>3139.5869999999995</v>
      </c>
      <c r="H23" s="42">
        <f>IF($F15&gt;0,$F15*K15,K15*$E15)*'General Assumptions'!K$13</f>
        <v>5352.9958349999988</v>
      </c>
      <c r="I23" s="42">
        <f>IF($F15&gt;0,$F15*L15,L15*$E15)*'General Assumptions'!L$13</f>
        <v>5476.1147392049979</v>
      </c>
    </row>
    <row r="24" spans="3:12">
      <c r="D24" s="4" t="str">
        <f t="shared" si="1"/>
        <v>Transportation</v>
      </c>
      <c r="E24" s="42">
        <f>IF($F16&gt;0,$F16*H16,H16*$E16)*'General Assumptions'!H$13</f>
        <v>5000</v>
      </c>
      <c r="F24" s="42">
        <f>IF($F16&gt;0,$F16*I16,I16*$E16)*'General Assumptions'!I$13</f>
        <v>5115</v>
      </c>
      <c r="G24" s="42">
        <f>IF($F16&gt;0,$F16*J16,J16*$E16)*'General Assumptions'!J$13</f>
        <v>5232.6449999999995</v>
      </c>
      <c r="H24" s="42">
        <f>IF($F16&gt;0,$F16*K16,K16*$E16)*'General Assumptions'!K$13</f>
        <v>8029.4937524999978</v>
      </c>
      <c r="I24" s="42">
        <f>IF($F16&gt;0,$F16*L16,L16*$E16)*'General Assumptions'!L$13</f>
        <v>8214.1721088074974</v>
      </c>
    </row>
    <row r="25" spans="3:12">
      <c r="D25" s="4" t="str">
        <f t="shared" si="1"/>
        <v>Expert days</v>
      </c>
      <c r="E25" s="42">
        <f>IF($F17&gt;0,$F17*H17,H17*$E17)*'General Assumptions'!H$13</f>
        <v>20000</v>
      </c>
      <c r="F25" s="42">
        <f>IF($F17&gt;0,$F17*I17,I17*$E17)*'General Assumptions'!I$13</f>
        <v>15344.999999999998</v>
      </c>
      <c r="G25" s="42">
        <f>IF($F17&gt;0,$F17*J17,J17*$E17)*'General Assumptions'!J$13</f>
        <v>15697.934999999998</v>
      </c>
      <c r="H25" s="42">
        <f>IF($F17&gt;0,$F17*K17,K17*$E17)*'General Assumptions'!K$13</f>
        <v>10705.991669999998</v>
      </c>
      <c r="I25" s="42">
        <f>IF($F17&gt;0,$F17*L17,L17*$E17)*'General Assumptions'!L$13</f>
        <v>10952.229478409996</v>
      </c>
    </row>
    <row r="26" spans="3:12">
      <c r="D26" s="48" t="s">
        <v>118</v>
      </c>
      <c r="E26" s="28">
        <f>SUM(E21:E25)</f>
        <v>80500</v>
      </c>
      <c r="F26" s="28">
        <f>SUM(F21:F25)</f>
        <v>31201.499999999996</v>
      </c>
      <c r="G26" s="28">
        <f>SUM(G21:G25)</f>
        <v>31919.134499999996</v>
      </c>
      <c r="H26" s="28">
        <f>SUM(H21:H25)</f>
        <v>32117.975009999995</v>
      </c>
      <c r="I26" s="28">
        <f>SUM(I21:I25)</f>
        <v>32856.688435229989</v>
      </c>
    </row>
    <row r="27" spans="3:12" ht="5.45" customHeight="1">
      <c r="D27" s="48"/>
      <c r="E27" s="42"/>
      <c r="F27" s="42"/>
      <c r="G27" s="42"/>
      <c r="H27" s="42"/>
      <c r="I27" s="42"/>
    </row>
    <row r="28" spans="3:12" ht="4.5" customHeight="1">
      <c r="C28" s="43"/>
      <c r="D28" s="43"/>
      <c r="E28" s="43"/>
      <c r="F28" s="43"/>
      <c r="G28" s="43"/>
      <c r="H28" s="43"/>
      <c r="I28" s="43"/>
      <c r="J28" s="43"/>
      <c r="K28" s="43"/>
      <c r="L28" s="43"/>
    </row>
    <row r="30" spans="3:12">
      <c r="C30" s="49" t="s">
        <v>119</v>
      </c>
    </row>
    <row r="31" spans="3:12">
      <c r="D31" s="15"/>
      <c r="H31" s="14" t="s">
        <v>106</v>
      </c>
    </row>
    <row r="32" spans="3:12">
      <c r="E32" s="14" t="s">
        <v>108</v>
      </c>
      <c r="F32" s="14" t="s">
        <v>109</v>
      </c>
      <c r="H32" s="14" t="s">
        <v>49</v>
      </c>
      <c r="I32" s="14" t="s">
        <v>50</v>
      </c>
      <c r="J32" s="14" t="s">
        <v>51</v>
      </c>
      <c r="K32" s="14" t="s">
        <v>52</v>
      </c>
      <c r="L32" s="14" t="s">
        <v>53</v>
      </c>
    </row>
    <row r="33" spans="3:12">
      <c r="D33" s="14" t="s">
        <v>120</v>
      </c>
      <c r="E33" s="50"/>
      <c r="F33" s="50"/>
      <c r="G33" s="64" t="str">
        <f>IF(AND(E33&gt;0,F33&gt;0),"Just DR or FF","OK")</f>
        <v>OK</v>
      </c>
      <c r="H33" s="50"/>
      <c r="I33" s="52"/>
      <c r="J33" s="52"/>
      <c r="K33" s="52"/>
      <c r="L33" s="52"/>
    </row>
    <row r="34" spans="3:12">
      <c r="D34" s="14" t="s">
        <v>120</v>
      </c>
      <c r="E34" s="50"/>
      <c r="F34" s="50"/>
      <c r="G34" s="64" t="str">
        <f t="shared" ref="G34:G37" si="2">IF(AND(E34&gt;0,F34&gt;0),"DR or FF","OK")</f>
        <v>OK</v>
      </c>
      <c r="H34" s="50"/>
      <c r="I34" s="52"/>
      <c r="J34" s="52"/>
      <c r="K34" s="52"/>
      <c r="L34" s="52"/>
    </row>
    <row r="35" spans="3:12">
      <c r="D35" s="14" t="s">
        <v>120</v>
      </c>
      <c r="E35" s="50"/>
      <c r="F35" s="50"/>
      <c r="G35" s="64" t="str">
        <f t="shared" si="2"/>
        <v>OK</v>
      </c>
      <c r="H35" s="50"/>
      <c r="I35" s="52"/>
      <c r="J35" s="52"/>
      <c r="K35" s="52"/>
      <c r="L35" s="52"/>
    </row>
    <row r="36" spans="3:12">
      <c r="D36" s="14" t="s">
        <v>120</v>
      </c>
      <c r="E36" s="50"/>
      <c r="F36" s="50"/>
      <c r="G36" s="64" t="str">
        <f t="shared" si="2"/>
        <v>OK</v>
      </c>
      <c r="H36" s="50"/>
      <c r="I36" s="52"/>
      <c r="J36" s="52"/>
      <c r="K36" s="52"/>
      <c r="L36" s="52"/>
    </row>
    <row r="37" spans="3:12">
      <c r="D37" s="14" t="s">
        <v>120</v>
      </c>
      <c r="E37" s="50"/>
      <c r="F37" s="50"/>
      <c r="G37" s="64" t="str">
        <f t="shared" si="2"/>
        <v>OK</v>
      </c>
      <c r="H37" s="50"/>
      <c r="I37" s="52"/>
      <c r="J37" s="52"/>
      <c r="K37" s="52"/>
      <c r="L37" s="52"/>
    </row>
    <row r="38" spans="3:12">
      <c r="D38" s="14" t="s">
        <v>120</v>
      </c>
      <c r="E38" s="50"/>
      <c r="F38" s="50"/>
      <c r="G38" s="64" t="str">
        <f t="shared" ref="G38:G41" si="3">IF(AND(E38&gt;0,F38&gt;0),"DR or FF","OK")</f>
        <v>OK</v>
      </c>
      <c r="H38" s="50"/>
      <c r="I38" s="52"/>
      <c r="J38" s="52"/>
      <c r="K38" s="52"/>
      <c r="L38" s="52"/>
    </row>
    <row r="39" spans="3:12">
      <c r="D39" s="14" t="s">
        <v>120</v>
      </c>
      <c r="E39" s="50"/>
      <c r="F39" s="50"/>
      <c r="G39" s="64" t="str">
        <f t="shared" si="3"/>
        <v>OK</v>
      </c>
      <c r="H39" s="50"/>
      <c r="I39" s="52"/>
      <c r="J39" s="52"/>
      <c r="K39" s="52"/>
      <c r="L39" s="52"/>
    </row>
    <row r="40" spans="3:12">
      <c r="D40" s="14" t="s">
        <v>120</v>
      </c>
      <c r="E40" s="50"/>
      <c r="F40" s="50"/>
      <c r="G40" s="64" t="str">
        <f t="shared" si="3"/>
        <v>OK</v>
      </c>
      <c r="H40" s="50"/>
      <c r="I40" s="52"/>
      <c r="J40" s="52"/>
      <c r="K40" s="52"/>
      <c r="L40" s="52"/>
    </row>
    <row r="41" spans="3:12">
      <c r="D41" s="14" t="s">
        <v>120</v>
      </c>
      <c r="E41" s="50"/>
      <c r="F41" s="50"/>
      <c r="G41" s="64" t="str">
        <f t="shared" si="3"/>
        <v>OK</v>
      </c>
      <c r="H41" s="50"/>
      <c r="I41" s="52"/>
      <c r="J41" s="52"/>
      <c r="K41" s="52"/>
      <c r="L41" s="52"/>
    </row>
    <row r="44" spans="3:12">
      <c r="C44" s="49" t="s">
        <v>121</v>
      </c>
      <c r="H44" s="22" t="s">
        <v>49</v>
      </c>
      <c r="I44" s="22" t="s">
        <v>50</v>
      </c>
      <c r="J44" s="22" t="s">
        <v>51</v>
      </c>
      <c r="K44" s="22" t="s">
        <v>52</v>
      </c>
      <c r="L44" s="22" t="s">
        <v>53</v>
      </c>
    </row>
    <row r="45" spans="3:12">
      <c r="D45" t="str">
        <f>D33</f>
        <v>[Service title]</v>
      </c>
      <c r="H45" s="29">
        <f>IF($E33&gt;0,$E33*H33,$F33*H33)*'General Assumptions'!H$13</f>
        <v>0</v>
      </c>
      <c r="I45" s="29">
        <f>IF($E33&gt;0,$E33*I33,$F33*I33)*'General Assumptions'!I$13</f>
        <v>0</v>
      </c>
      <c r="J45" s="29">
        <f>IF($E33&gt;0,$E33*J33,$F33*J33)*'General Assumptions'!J$13</f>
        <v>0</v>
      </c>
      <c r="K45" s="29">
        <f>IF($E33&gt;0,$E33*K33,$F33*K33)*'General Assumptions'!K$13</f>
        <v>0</v>
      </c>
      <c r="L45" s="29">
        <f>IF($E33&gt;0,$E33*L33,$F33*L33)*'General Assumptions'!L$13</f>
        <v>0</v>
      </c>
    </row>
    <row r="46" spans="3:12">
      <c r="D46" t="str">
        <f t="shared" ref="D46:D53" si="4">D34</f>
        <v>[Service title]</v>
      </c>
      <c r="H46" s="29">
        <f>IF($E34&gt;0,$E34*H34,$F34*H34)*'General Assumptions'!H$13</f>
        <v>0</v>
      </c>
      <c r="I46" s="29">
        <f>IF($E34&gt;0,$E34*I34,$F34*I34)*'General Assumptions'!I$13</f>
        <v>0</v>
      </c>
      <c r="J46" s="29">
        <f>IF($E34&gt;0,$E34*J34,$F34*J34)*'General Assumptions'!J$13</f>
        <v>0</v>
      </c>
      <c r="K46" s="29">
        <f>IF($E34&gt;0,$E34*K34,$F34*K34)*'General Assumptions'!K$13</f>
        <v>0</v>
      </c>
      <c r="L46" s="29">
        <f>IF($E34&gt;0,$E34*L34,$F34*L34)*'General Assumptions'!L$13</f>
        <v>0</v>
      </c>
    </row>
    <row r="47" spans="3:12">
      <c r="D47" t="str">
        <f t="shared" si="4"/>
        <v>[Service title]</v>
      </c>
      <c r="H47" s="29">
        <f>IF($E35&gt;0,$E35*H35,$F35*H35)*'General Assumptions'!H$13</f>
        <v>0</v>
      </c>
      <c r="I47" s="29">
        <f>IF($E35&gt;0,$E35*I35,$F35*I35)*'General Assumptions'!I$13</f>
        <v>0</v>
      </c>
      <c r="J47" s="29">
        <f>IF($E35&gt;0,$E35*J35,$F35*J35)*'General Assumptions'!J$13</f>
        <v>0</v>
      </c>
      <c r="K47" s="29">
        <f>IF($E35&gt;0,$E35*K35,$F35*K35)*'General Assumptions'!K$13</f>
        <v>0</v>
      </c>
      <c r="L47" s="29">
        <f>IF($E35&gt;0,$E35*L35,$F35*L35)*'General Assumptions'!L$13</f>
        <v>0</v>
      </c>
    </row>
    <row r="48" spans="3:12">
      <c r="D48" t="str">
        <f t="shared" si="4"/>
        <v>[Service title]</v>
      </c>
      <c r="H48" s="29">
        <f>IF($E36&gt;0,$E36*H36,$F36*H36)*'General Assumptions'!H$13</f>
        <v>0</v>
      </c>
      <c r="I48" s="29">
        <f>IF($E36&gt;0,$E36*I36,$F36*I36)*'General Assumptions'!I$13</f>
        <v>0</v>
      </c>
      <c r="J48" s="29">
        <f>IF($E36&gt;0,$E36*J36,$F36*J36)*'General Assumptions'!J$13</f>
        <v>0</v>
      </c>
      <c r="K48" s="29">
        <f>IF($E36&gt;0,$E36*K36,$F36*K36)*'General Assumptions'!K$13</f>
        <v>0</v>
      </c>
      <c r="L48" s="29">
        <f>IF($E36&gt;0,$E36*L36,$F36*L36)*'General Assumptions'!L$13</f>
        <v>0</v>
      </c>
    </row>
    <row r="49" spans="4:12">
      <c r="D49" t="str">
        <f t="shared" si="4"/>
        <v>[Service title]</v>
      </c>
      <c r="H49" s="29">
        <f>IF($E37&gt;0,$E37*H37,$F37*H37)*'General Assumptions'!H$13</f>
        <v>0</v>
      </c>
      <c r="I49" s="29">
        <f>IF($E37&gt;0,$E37*I37,$F37*I37)*'General Assumptions'!I$13</f>
        <v>0</v>
      </c>
      <c r="J49" s="29">
        <f>IF($E37&gt;0,$E37*J37,$F37*J37)*'General Assumptions'!J$13</f>
        <v>0</v>
      </c>
      <c r="K49" s="29">
        <f>IF($E37&gt;0,$E37*K37,$F37*K37)*'General Assumptions'!K$13</f>
        <v>0</v>
      </c>
      <c r="L49" s="29">
        <f>IF($E37&gt;0,$E37*L37,$F37*L37)*'General Assumptions'!L$13</f>
        <v>0</v>
      </c>
    </row>
    <row r="50" spans="4:12">
      <c r="D50" t="str">
        <f t="shared" si="4"/>
        <v>[Service title]</v>
      </c>
      <c r="H50" s="29">
        <f>IF($E38&gt;0,$E38*H38,$F38*H38)*'General Assumptions'!H$13</f>
        <v>0</v>
      </c>
      <c r="I50" s="29">
        <f>IF($E38&gt;0,$E38*I38,$F38*I38)*'General Assumptions'!I$13</f>
        <v>0</v>
      </c>
      <c r="J50" s="29">
        <f>IF($E38&gt;0,$E38*J38,$F38*J38)*'General Assumptions'!J$13</f>
        <v>0</v>
      </c>
      <c r="K50" s="29">
        <f>IF($E38&gt;0,$E38*K38,$F38*K38)*'General Assumptions'!K$13</f>
        <v>0</v>
      </c>
      <c r="L50" s="29">
        <f>IF($E38&gt;0,$E38*L38,$F38*L38)*'General Assumptions'!L$13</f>
        <v>0</v>
      </c>
    </row>
    <row r="51" spans="4:12">
      <c r="D51" t="str">
        <f t="shared" si="4"/>
        <v>[Service title]</v>
      </c>
      <c r="H51" s="29">
        <f>IF($E39&gt;0,$E39*H39,$F39*H39)*'General Assumptions'!H$13</f>
        <v>0</v>
      </c>
      <c r="I51" s="29">
        <f>IF($E39&gt;0,$E39*I39,$F39*I39)*'General Assumptions'!I$13</f>
        <v>0</v>
      </c>
      <c r="J51" s="29">
        <f>IF($E39&gt;0,$E39*J39,$F39*J39)*'General Assumptions'!J$13</f>
        <v>0</v>
      </c>
      <c r="K51" s="29">
        <f>IF($E39&gt;0,$E39*K39,$F39*K39)*'General Assumptions'!K$13</f>
        <v>0</v>
      </c>
      <c r="L51" s="29">
        <f>IF($E39&gt;0,$E39*L39,$F39*L39)*'General Assumptions'!L$13</f>
        <v>0</v>
      </c>
    </row>
    <row r="52" spans="4:12">
      <c r="D52" t="str">
        <f t="shared" si="4"/>
        <v>[Service title]</v>
      </c>
      <c r="H52" s="29">
        <f>IF($E40&gt;0,$E40*H40,$F40*H40)*'General Assumptions'!H$13</f>
        <v>0</v>
      </c>
      <c r="I52" s="29">
        <f>IF($E40&gt;0,$E40*I40,$F40*I40)*'General Assumptions'!I$13</f>
        <v>0</v>
      </c>
      <c r="J52" s="29">
        <f>IF($E40&gt;0,$E40*J40,$F40*J40)*'General Assumptions'!J$13</f>
        <v>0</v>
      </c>
      <c r="K52" s="29">
        <f>IF($E40&gt;0,$E40*K40,$F40*K40)*'General Assumptions'!K$13</f>
        <v>0</v>
      </c>
      <c r="L52" s="29">
        <f>IF($E40&gt;0,$E40*L40,$F40*L40)*'General Assumptions'!L$13</f>
        <v>0</v>
      </c>
    </row>
    <row r="53" spans="4:12">
      <c r="D53" t="str">
        <f t="shared" si="4"/>
        <v>[Service title]</v>
      </c>
      <c r="H53" s="29">
        <f>IF($E41&gt;0,$E41*H41,$F41*H41)*'General Assumptions'!H$13</f>
        <v>0</v>
      </c>
      <c r="I53" s="29">
        <f>IF($E41&gt;0,$E41*I41,$F41*I41)*'General Assumptions'!I$13</f>
        <v>0</v>
      </c>
      <c r="J53" s="29">
        <f>IF($E41&gt;0,$E41*J41,$F41*J41)*'General Assumptions'!J$13</f>
        <v>0</v>
      </c>
      <c r="K53" s="29">
        <f>IF($E41&gt;0,$E41*K41,$F41*K41)*'General Assumptions'!K$13</f>
        <v>0</v>
      </c>
      <c r="L53" s="29">
        <f>IF($E41&gt;0,$E41*L41,$F41*L41)*'General Assumptions'!L$13</f>
        <v>0</v>
      </c>
    </row>
    <row r="55" spans="4:12">
      <c r="E55" s="14" t="s">
        <v>122</v>
      </c>
      <c r="H55" s="30">
        <f>SUM(H45:H53)</f>
        <v>0</v>
      </c>
      <c r="I55" s="30">
        <f t="shared" ref="I55:L55" si="5">SUM(I45:I53)</f>
        <v>0</v>
      </c>
      <c r="J55" s="30">
        <f t="shared" si="5"/>
        <v>0</v>
      </c>
      <c r="K55" s="30">
        <f t="shared" si="5"/>
        <v>0</v>
      </c>
      <c r="L55" s="30">
        <f t="shared" si="5"/>
        <v>0</v>
      </c>
    </row>
  </sheetData>
  <sheetProtection sheet="1" objects="1" scenarios="1"/>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212749-9E23-4B97-93A5-756687481A58}">
  <dimension ref="A1:L51"/>
  <sheetViews>
    <sheetView zoomScale="86" workbookViewId="0"/>
  </sheetViews>
  <sheetFormatPr defaultColWidth="8.7109375" defaultRowHeight="15"/>
  <cols>
    <col min="1" max="3" width="3.85546875" style="14" customWidth="1"/>
    <col min="4" max="4" width="24.7109375" style="14" customWidth="1"/>
    <col min="5" max="6" width="8.7109375" style="14"/>
    <col min="7" max="8" width="10" style="14" customWidth="1"/>
    <col min="9" max="9" width="10.85546875" style="14" bestFit="1" customWidth="1"/>
    <col min="10" max="11" width="10" style="14" customWidth="1"/>
    <col min="12" max="12" width="10.140625" style="14" bestFit="1" customWidth="1"/>
    <col min="13" max="13" width="48.85546875" style="14" customWidth="1"/>
    <col min="14" max="16384" width="8.7109375" style="14"/>
  </cols>
  <sheetData>
    <row r="1" spans="1:12">
      <c r="A1" s="13" t="s">
        <v>99</v>
      </c>
    </row>
    <row r="2" spans="1:12">
      <c r="A2" s="14" t="s">
        <v>46</v>
      </c>
    </row>
    <row r="3" spans="1:12">
      <c r="A3" s="14" t="s">
        <v>47</v>
      </c>
    </row>
    <row r="5" spans="1:12">
      <c r="A5" s="13" t="s">
        <v>55</v>
      </c>
    </row>
    <row r="7" spans="1:12">
      <c r="D7" s="15"/>
    </row>
    <row r="8" spans="1:12">
      <c r="D8" s="15"/>
      <c r="G8" s="14" t="s">
        <v>123</v>
      </c>
    </row>
    <row r="9" spans="1:12">
      <c r="C9" s="17" t="s">
        <v>124</v>
      </c>
      <c r="E9" s="14" t="s">
        <v>125</v>
      </c>
      <c r="G9" s="14" t="s">
        <v>49</v>
      </c>
      <c r="H9" s="14" t="s">
        <v>50</v>
      </c>
      <c r="I9" s="14" t="s">
        <v>51</v>
      </c>
      <c r="J9" s="14" t="s">
        <v>52</v>
      </c>
      <c r="K9" s="14" t="s">
        <v>53</v>
      </c>
    </row>
    <row r="10" spans="1:12">
      <c r="C10" s="18"/>
      <c r="D10" s="18" t="s">
        <v>126</v>
      </c>
      <c r="E10" s="19">
        <v>50</v>
      </c>
      <c r="F10" s="46"/>
      <c r="G10" s="47">
        <v>25</v>
      </c>
      <c r="H10" s="47">
        <v>15</v>
      </c>
      <c r="I10" s="47">
        <v>5</v>
      </c>
      <c r="J10" s="47">
        <v>5</v>
      </c>
      <c r="K10" s="47">
        <v>5</v>
      </c>
    </row>
    <row r="11" spans="1:12">
      <c r="D11" s="18" t="s">
        <v>127</v>
      </c>
      <c r="E11" s="19">
        <v>250</v>
      </c>
      <c r="F11" s="46"/>
      <c r="G11" s="47">
        <v>5</v>
      </c>
      <c r="H11" s="47">
        <v>2</v>
      </c>
      <c r="I11" s="47">
        <v>2</v>
      </c>
      <c r="J11" s="47">
        <v>1</v>
      </c>
      <c r="K11" s="47">
        <v>1</v>
      </c>
    </row>
    <row r="12" spans="1:12">
      <c r="D12" s="18" t="s">
        <v>128</v>
      </c>
      <c r="E12" s="19">
        <v>10000</v>
      </c>
      <c r="F12" s="46"/>
      <c r="G12" s="47">
        <v>1</v>
      </c>
      <c r="H12" s="47">
        <v>1</v>
      </c>
      <c r="I12" s="47">
        <v>0</v>
      </c>
      <c r="J12" s="47">
        <v>0</v>
      </c>
      <c r="K12" s="47">
        <v>0</v>
      </c>
      <c r="L12" s="18" t="s">
        <v>129</v>
      </c>
    </row>
    <row r="13" spans="1:12">
      <c r="D13" s="18" t="s">
        <v>130</v>
      </c>
      <c r="E13" s="19">
        <v>500</v>
      </c>
      <c r="F13" s="46"/>
      <c r="G13" s="47">
        <v>2</v>
      </c>
      <c r="H13" s="47">
        <v>4</v>
      </c>
      <c r="I13" s="47">
        <v>6</v>
      </c>
      <c r="J13" s="47">
        <v>6</v>
      </c>
      <c r="K13" s="47">
        <v>6</v>
      </c>
      <c r="L13" s="18" t="s">
        <v>131</v>
      </c>
    </row>
    <row r="14" spans="1:12">
      <c r="D14" s="18" t="s">
        <v>132</v>
      </c>
      <c r="E14" s="19">
        <v>2500</v>
      </c>
      <c r="F14" s="46"/>
      <c r="G14" s="47">
        <v>1.5</v>
      </c>
      <c r="H14" s="47">
        <v>1</v>
      </c>
      <c r="I14" s="47">
        <v>1</v>
      </c>
      <c r="J14" s="47">
        <v>1</v>
      </c>
      <c r="K14" s="47">
        <v>1</v>
      </c>
      <c r="L14" s="18" t="s">
        <v>133</v>
      </c>
    </row>
    <row r="16" spans="1:12">
      <c r="C16" s="17" t="s">
        <v>134</v>
      </c>
    </row>
    <row r="17" spans="2:12">
      <c r="C17" s="13"/>
      <c r="E17" s="22" t="s">
        <v>49</v>
      </c>
      <c r="F17" s="22" t="s">
        <v>50</v>
      </c>
      <c r="G17" s="22" t="s">
        <v>51</v>
      </c>
      <c r="H17" s="22" t="s">
        <v>52</v>
      </c>
      <c r="I17" s="22" t="s">
        <v>53</v>
      </c>
    </row>
    <row r="18" spans="2:12">
      <c r="D18" s="4" t="str">
        <f>D10</f>
        <v>Hand tools</v>
      </c>
      <c r="E18" s="42">
        <f>$E10*G10*'General Assumptions'!H$13</f>
        <v>1250</v>
      </c>
      <c r="F18" s="42">
        <f>$E10*H10*'General Assumptions'!I$13</f>
        <v>767.24999999999989</v>
      </c>
      <c r="G18" s="42">
        <f>$E10*I10*'General Assumptions'!J$13</f>
        <v>261.63224999999994</v>
      </c>
      <c r="H18" s="42">
        <f>$E10*J10*'General Assumptions'!K$13</f>
        <v>267.64979174999991</v>
      </c>
      <c r="I18" s="42">
        <f>$E10*K10*'General Assumptions'!L$13</f>
        <v>273.80573696024987</v>
      </c>
      <c r="J18" s="18"/>
    </row>
    <row r="19" spans="2:12">
      <c r="D19" s="4" t="str">
        <f t="shared" ref="D19:D22" si="0">D11</f>
        <v>Power tools</v>
      </c>
      <c r="E19" s="42">
        <f>$E11*G11*'General Assumptions'!H$13</f>
        <v>1250</v>
      </c>
      <c r="F19" s="42">
        <f>$E11*H11*'General Assumptions'!I$13</f>
        <v>511.49999999999994</v>
      </c>
      <c r="G19" s="42">
        <f>$E11*I11*'General Assumptions'!J$13</f>
        <v>523.26449999999988</v>
      </c>
      <c r="H19" s="42">
        <f>$E11*J11*'General Assumptions'!K$13</f>
        <v>267.64979174999991</v>
      </c>
      <c r="I19" s="42">
        <f>$E11*K11*'General Assumptions'!L$13</f>
        <v>273.80573696024987</v>
      </c>
      <c r="J19" s="18"/>
    </row>
    <row r="20" spans="2:12">
      <c r="D20" s="4" t="str">
        <f t="shared" si="0"/>
        <v>Construction materials</v>
      </c>
      <c r="E20" s="42">
        <f>$E12*G12*'General Assumptions'!H$13</f>
        <v>10000</v>
      </c>
      <c r="F20" s="42">
        <f>$E12*H12*'General Assumptions'!I$13</f>
        <v>10230</v>
      </c>
      <c r="G20" s="42">
        <f>$E12*I12*'General Assumptions'!J$13</f>
        <v>0</v>
      </c>
      <c r="H20" s="42">
        <f>$E12*J12*'General Assumptions'!K$13</f>
        <v>0</v>
      </c>
      <c r="I20" s="42">
        <f>$E12*K12*'General Assumptions'!L$13</f>
        <v>0</v>
      </c>
      <c r="J20" s="18" t="s">
        <v>135</v>
      </c>
    </row>
    <row r="21" spans="2:12">
      <c r="D21" s="4" t="str">
        <f t="shared" si="0"/>
        <v>Ads and marketing</v>
      </c>
      <c r="E21" s="42">
        <f>$E13*G13*'General Assumptions'!H$13</f>
        <v>1000</v>
      </c>
      <c r="F21" s="42">
        <f>$E13*H13*'General Assumptions'!I$13</f>
        <v>2045.9999999999998</v>
      </c>
      <c r="G21" s="42">
        <f>$E13*I13*'General Assumptions'!J$13</f>
        <v>3139.5869999999995</v>
      </c>
      <c r="H21" s="42">
        <f>$E13*J13*'General Assumptions'!K$13</f>
        <v>3211.7975009999991</v>
      </c>
      <c r="I21" s="42">
        <f>$E13*K13*'General Assumptions'!L$13</f>
        <v>3285.6688435229989</v>
      </c>
    </row>
    <row r="22" spans="2:12">
      <c r="D22" s="4" t="str">
        <f t="shared" si="0"/>
        <v>Consumable supplies</v>
      </c>
      <c r="E22" s="42">
        <f>$E14*G14*'General Assumptions'!H$13</f>
        <v>3750</v>
      </c>
      <c r="F22" s="42">
        <f>$E14*H14*'General Assumptions'!I$13</f>
        <v>2557.5</v>
      </c>
      <c r="G22" s="42">
        <f>$E14*I14*'General Assumptions'!J$13</f>
        <v>2616.3224999999998</v>
      </c>
      <c r="H22" s="42">
        <f>$E14*J14*'General Assumptions'!K$13</f>
        <v>2676.4979174999994</v>
      </c>
      <c r="I22" s="42">
        <f>$E14*K14*'General Assumptions'!L$13</f>
        <v>2738.057369602499</v>
      </c>
    </row>
    <row r="23" spans="2:12">
      <c r="D23" s="48" t="s">
        <v>118</v>
      </c>
      <c r="E23" s="28">
        <f>SUM(E18:E22)</f>
        <v>17250</v>
      </c>
      <c r="F23" s="28">
        <f>SUM(F18:F22)</f>
        <v>16112.25</v>
      </c>
      <c r="G23" s="28">
        <f>SUM(G18:G22)</f>
        <v>6540.8062499999996</v>
      </c>
      <c r="H23" s="28">
        <f>SUM(H18:H22)</f>
        <v>6423.5950019999982</v>
      </c>
      <c r="I23" s="28">
        <f>SUM(I18:I22)</f>
        <v>6571.3376870459979</v>
      </c>
    </row>
    <row r="24" spans="2:12" ht="3.95" customHeight="1">
      <c r="B24" s="43"/>
      <c r="C24" s="43"/>
      <c r="D24" s="43"/>
      <c r="E24" s="43"/>
      <c r="F24" s="43"/>
      <c r="G24" s="43"/>
      <c r="H24" s="43"/>
      <c r="I24" s="43"/>
      <c r="J24" s="43"/>
      <c r="K24" s="43"/>
      <c r="L24" s="43"/>
    </row>
    <row r="26" spans="2:12">
      <c r="C26" s="49" t="s">
        <v>136</v>
      </c>
    </row>
    <row r="27" spans="2:12">
      <c r="D27" s="15"/>
      <c r="G27" s="14" t="s">
        <v>106</v>
      </c>
    </row>
    <row r="28" spans="2:12">
      <c r="E28" s="14" t="s">
        <v>108</v>
      </c>
      <c r="G28" s="14" t="s">
        <v>49</v>
      </c>
      <c r="H28" s="14" t="s">
        <v>50</v>
      </c>
      <c r="I28" s="14" t="s">
        <v>51</v>
      </c>
      <c r="J28" s="14" t="s">
        <v>52</v>
      </c>
      <c r="K28" s="14" t="s">
        <v>53</v>
      </c>
    </row>
    <row r="29" spans="2:12">
      <c r="D29" s="14" t="s">
        <v>120</v>
      </c>
      <c r="E29" s="50"/>
      <c r="F29" s="51"/>
      <c r="G29" s="50"/>
      <c r="H29" s="52"/>
      <c r="I29" s="52"/>
      <c r="J29" s="52"/>
      <c r="K29" s="52"/>
    </row>
    <row r="30" spans="2:12">
      <c r="D30" s="14" t="s">
        <v>120</v>
      </c>
      <c r="E30" s="50"/>
      <c r="F30" s="51"/>
      <c r="G30" s="50"/>
      <c r="H30" s="52"/>
      <c r="I30" s="52"/>
      <c r="J30" s="52"/>
      <c r="K30" s="52"/>
    </row>
    <row r="31" spans="2:12">
      <c r="D31" s="14" t="s">
        <v>120</v>
      </c>
      <c r="E31" s="50"/>
      <c r="F31" s="51"/>
      <c r="G31" s="50"/>
      <c r="H31" s="52"/>
      <c r="I31" s="52"/>
      <c r="J31" s="52"/>
      <c r="K31" s="52"/>
    </row>
    <row r="32" spans="2:12">
      <c r="D32" s="14" t="s">
        <v>120</v>
      </c>
      <c r="E32" s="50"/>
      <c r="F32" s="51"/>
      <c r="G32" s="50"/>
      <c r="H32" s="52"/>
      <c r="I32" s="52"/>
      <c r="J32" s="52"/>
      <c r="K32" s="52"/>
    </row>
    <row r="33" spans="3:11">
      <c r="D33" s="14" t="s">
        <v>120</v>
      </c>
      <c r="E33" s="50"/>
      <c r="F33" s="51"/>
      <c r="G33" s="50"/>
      <c r="H33" s="52"/>
      <c r="I33" s="52"/>
      <c r="J33" s="52"/>
      <c r="K33" s="52"/>
    </row>
    <row r="34" spans="3:11">
      <c r="D34" s="14" t="s">
        <v>120</v>
      </c>
      <c r="E34" s="50"/>
      <c r="F34" s="51"/>
      <c r="G34" s="50"/>
      <c r="H34" s="52"/>
      <c r="I34" s="52"/>
      <c r="J34" s="52"/>
      <c r="K34" s="52"/>
    </row>
    <row r="35" spans="3:11">
      <c r="D35" s="14" t="s">
        <v>120</v>
      </c>
      <c r="E35" s="50"/>
      <c r="F35" s="51"/>
      <c r="G35" s="50"/>
      <c r="H35" s="52"/>
      <c r="I35" s="52"/>
      <c r="J35" s="52"/>
      <c r="K35" s="52"/>
    </row>
    <row r="36" spans="3:11">
      <c r="D36" s="14" t="s">
        <v>120</v>
      </c>
      <c r="E36" s="50"/>
      <c r="F36" s="51"/>
      <c r="G36" s="50"/>
      <c r="H36" s="52"/>
      <c r="I36" s="52"/>
      <c r="J36" s="52"/>
      <c r="K36" s="52"/>
    </row>
    <row r="37" spans="3:11">
      <c r="D37" s="14" t="s">
        <v>120</v>
      </c>
      <c r="E37" s="50"/>
      <c r="F37" s="51"/>
      <c r="G37" s="50"/>
      <c r="H37" s="52"/>
      <c r="I37" s="52"/>
      <c r="J37" s="52"/>
      <c r="K37" s="52"/>
    </row>
    <row r="40" spans="3:11">
      <c r="C40" s="49" t="s">
        <v>137</v>
      </c>
      <c r="G40" s="22" t="s">
        <v>49</v>
      </c>
      <c r="H40" s="22" t="s">
        <v>50</v>
      </c>
      <c r="I40" s="22" t="s">
        <v>51</v>
      </c>
      <c r="J40" s="22" t="s">
        <v>52</v>
      </c>
      <c r="K40" s="22" t="s">
        <v>53</v>
      </c>
    </row>
    <row r="41" spans="3:11">
      <c r="D41" t="str">
        <f>D29</f>
        <v>[Service title]</v>
      </c>
      <c r="G41" s="29">
        <f>$E29*G29*'General Assumptions'!H$13</f>
        <v>0</v>
      </c>
      <c r="H41" s="29">
        <f>$E29*H29*'General Assumptions'!I$13</f>
        <v>0</v>
      </c>
      <c r="I41" s="29">
        <f>$E29*I29*'General Assumptions'!J$13</f>
        <v>0</v>
      </c>
      <c r="J41" s="29">
        <f>$E29*J29*'General Assumptions'!K$13</f>
        <v>0</v>
      </c>
      <c r="K41" s="29">
        <f>$E29*K29*'General Assumptions'!L$13</f>
        <v>0</v>
      </c>
    </row>
    <row r="42" spans="3:11">
      <c r="D42" t="str">
        <f t="shared" ref="D42:D49" si="1">D30</f>
        <v>[Service title]</v>
      </c>
      <c r="G42" s="29">
        <f>$E30*G30*'General Assumptions'!H$13</f>
        <v>0</v>
      </c>
      <c r="H42" s="29">
        <f>$E30*H30*'General Assumptions'!I$13</f>
        <v>0</v>
      </c>
      <c r="I42" s="29">
        <f>$E30*I30*'General Assumptions'!J$13</f>
        <v>0</v>
      </c>
      <c r="J42" s="29">
        <f>$E30*J30*'General Assumptions'!K$13</f>
        <v>0</v>
      </c>
      <c r="K42" s="29">
        <f>$E30*K30*'General Assumptions'!L$13</f>
        <v>0</v>
      </c>
    </row>
    <row r="43" spans="3:11">
      <c r="D43" t="str">
        <f t="shared" si="1"/>
        <v>[Service title]</v>
      </c>
      <c r="G43" s="29">
        <f>$E31*G31*'General Assumptions'!H$13</f>
        <v>0</v>
      </c>
      <c r="H43" s="29">
        <f>$E31*H31*'General Assumptions'!I$13</f>
        <v>0</v>
      </c>
      <c r="I43" s="29">
        <f>$E31*I31*'General Assumptions'!J$13</f>
        <v>0</v>
      </c>
      <c r="J43" s="29">
        <f>$E31*J31*'General Assumptions'!K$13</f>
        <v>0</v>
      </c>
      <c r="K43" s="29">
        <f>$E31*K31*'General Assumptions'!L$13</f>
        <v>0</v>
      </c>
    </row>
    <row r="44" spans="3:11">
      <c r="D44" t="str">
        <f t="shared" si="1"/>
        <v>[Service title]</v>
      </c>
      <c r="G44" s="29">
        <f>$E32*G32*'General Assumptions'!H$13</f>
        <v>0</v>
      </c>
      <c r="H44" s="29">
        <f>$E32*H32*'General Assumptions'!I$13</f>
        <v>0</v>
      </c>
      <c r="I44" s="29">
        <f>$E32*I32*'General Assumptions'!J$13</f>
        <v>0</v>
      </c>
      <c r="J44" s="29">
        <f>$E32*J32*'General Assumptions'!K$13</f>
        <v>0</v>
      </c>
      <c r="K44" s="29">
        <f>$E32*K32*'General Assumptions'!L$13</f>
        <v>0</v>
      </c>
    </row>
    <row r="45" spans="3:11">
      <c r="D45" t="str">
        <f t="shared" si="1"/>
        <v>[Service title]</v>
      </c>
      <c r="G45" s="29">
        <f>$E33*G33*'General Assumptions'!H$13</f>
        <v>0</v>
      </c>
      <c r="H45" s="29">
        <f>$E33*H33*'General Assumptions'!I$13</f>
        <v>0</v>
      </c>
      <c r="I45" s="29">
        <f>$E33*I33*'General Assumptions'!J$13</f>
        <v>0</v>
      </c>
      <c r="J45" s="29">
        <f>$E33*J33*'General Assumptions'!K$13</f>
        <v>0</v>
      </c>
      <c r="K45" s="29">
        <f>$E33*K33*'General Assumptions'!L$13</f>
        <v>0</v>
      </c>
    </row>
    <row r="46" spans="3:11">
      <c r="D46" t="str">
        <f t="shared" si="1"/>
        <v>[Service title]</v>
      </c>
      <c r="G46" s="29">
        <f>$E34*G34*'General Assumptions'!H$13</f>
        <v>0</v>
      </c>
      <c r="H46" s="29">
        <f>$E34*H34*'General Assumptions'!I$13</f>
        <v>0</v>
      </c>
      <c r="I46" s="29">
        <f>$E34*I34*'General Assumptions'!J$13</f>
        <v>0</v>
      </c>
      <c r="J46" s="29">
        <f>$E34*J34*'General Assumptions'!K$13</f>
        <v>0</v>
      </c>
      <c r="K46" s="29">
        <f>$E34*K34*'General Assumptions'!L$13</f>
        <v>0</v>
      </c>
    </row>
    <row r="47" spans="3:11">
      <c r="D47" t="str">
        <f t="shared" si="1"/>
        <v>[Service title]</v>
      </c>
      <c r="G47" s="29">
        <f>$E35*G35*'General Assumptions'!H$13</f>
        <v>0</v>
      </c>
      <c r="H47" s="29">
        <f>$E35*H35*'General Assumptions'!I$13</f>
        <v>0</v>
      </c>
      <c r="I47" s="29">
        <f>$E35*I35*'General Assumptions'!J$13</f>
        <v>0</v>
      </c>
      <c r="J47" s="29">
        <f>$E35*J35*'General Assumptions'!K$13</f>
        <v>0</v>
      </c>
      <c r="K47" s="29">
        <f>$E35*K35*'General Assumptions'!L$13</f>
        <v>0</v>
      </c>
    </row>
    <row r="48" spans="3:11">
      <c r="D48" t="str">
        <f t="shared" si="1"/>
        <v>[Service title]</v>
      </c>
      <c r="G48" s="29">
        <f>$E36*G36*'General Assumptions'!H$13</f>
        <v>0</v>
      </c>
      <c r="H48" s="29">
        <f>$E36*H36*'General Assumptions'!I$13</f>
        <v>0</v>
      </c>
      <c r="I48" s="29">
        <f>$E36*I36*'General Assumptions'!J$13</f>
        <v>0</v>
      </c>
      <c r="J48" s="29">
        <f>$E36*J36*'General Assumptions'!K$13</f>
        <v>0</v>
      </c>
      <c r="K48" s="29">
        <f>$E36*K36*'General Assumptions'!L$13</f>
        <v>0</v>
      </c>
    </row>
    <row r="49" spans="4:11">
      <c r="D49" t="str">
        <f t="shared" si="1"/>
        <v>[Service title]</v>
      </c>
      <c r="G49" s="29">
        <f>$E37*G37*'General Assumptions'!H$13</f>
        <v>0</v>
      </c>
      <c r="H49" s="29">
        <f>$E37*H37*'General Assumptions'!I$13</f>
        <v>0</v>
      </c>
      <c r="I49" s="29">
        <f>$E37*I37*'General Assumptions'!J$13</f>
        <v>0</v>
      </c>
      <c r="J49" s="29">
        <f>$E37*J37*'General Assumptions'!K$13</f>
        <v>0</v>
      </c>
      <c r="K49" s="29">
        <f>$E37*K37*'General Assumptions'!L$13</f>
        <v>0</v>
      </c>
    </row>
    <row r="51" spans="4:11">
      <c r="E51" s="14" t="s">
        <v>138</v>
      </c>
      <c r="G51" s="30">
        <f>SUM(G41:G49)</f>
        <v>0</v>
      </c>
      <c r="H51" s="30">
        <f t="shared" ref="H51:K51" si="2">SUM(H41:H49)</f>
        <v>0</v>
      </c>
      <c r="I51" s="30">
        <f t="shared" si="2"/>
        <v>0</v>
      </c>
      <c r="J51" s="30">
        <f t="shared" si="2"/>
        <v>0</v>
      </c>
      <c r="K51" s="30">
        <f t="shared" si="2"/>
        <v>0</v>
      </c>
    </row>
  </sheetData>
  <sheetProtection sheet="1" objects="1" scenarios="1"/>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E5206F-52AB-423F-B370-4CE6ACFA1A4F}">
  <dimension ref="A1:S51"/>
  <sheetViews>
    <sheetView zoomScale="93" workbookViewId="0"/>
  </sheetViews>
  <sheetFormatPr defaultColWidth="8.7109375" defaultRowHeight="15"/>
  <cols>
    <col min="1" max="3" width="3.85546875" style="14" customWidth="1"/>
    <col min="4" max="5" width="8.7109375" style="14"/>
    <col min="6" max="6" width="10.140625" style="14" bestFit="1" customWidth="1"/>
    <col min="7" max="7" width="11.5703125" style="14" bestFit="1" customWidth="1"/>
    <col min="8" max="12" width="12.28515625" style="14" customWidth="1"/>
    <col min="13" max="16384" width="8.7109375" style="14"/>
  </cols>
  <sheetData>
    <row r="1" spans="1:16">
      <c r="A1" s="13" t="s">
        <v>99</v>
      </c>
    </row>
    <row r="2" spans="1:16">
      <c r="A2" s="14" t="s">
        <v>46</v>
      </c>
    </row>
    <row r="3" spans="1:16">
      <c r="A3" s="14" t="s">
        <v>47</v>
      </c>
    </row>
    <row r="5" spans="1:16">
      <c r="A5" s="13" t="s">
        <v>56</v>
      </c>
    </row>
    <row r="6" spans="1:16">
      <c r="A6" s="14" t="s">
        <v>139</v>
      </c>
    </row>
    <row r="7" spans="1:16">
      <c r="D7" s="15"/>
      <c r="K7" s="14" t="s">
        <v>140</v>
      </c>
    </row>
    <row r="8" spans="1:16">
      <c r="F8" s="14" t="s">
        <v>141</v>
      </c>
      <c r="G8" s="14" t="s">
        <v>142</v>
      </c>
      <c r="H8" s="16" t="s">
        <v>143</v>
      </c>
      <c r="I8" s="14" t="s">
        <v>144</v>
      </c>
      <c r="K8" s="14" t="s">
        <v>49</v>
      </c>
      <c r="L8" s="14" t="s">
        <v>50</v>
      </c>
      <c r="M8" s="14" t="s">
        <v>51</v>
      </c>
      <c r="N8" s="14" t="s">
        <v>52</v>
      </c>
      <c r="O8" s="14" t="s">
        <v>53</v>
      </c>
    </row>
    <row r="9" spans="1:16">
      <c r="B9" s="17" t="s">
        <v>107</v>
      </c>
      <c r="C9" s="13"/>
    </row>
    <row r="10" spans="1:16">
      <c r="C10" s="18" t="s">
        <v>145</v>
      </c>
      <c r="D10" s="18"/>
      <c r="E10" s="18"/>
      <c r="F10" s="19">
        <v>40000</v>
      </c>
      <c r="G10" s="19">
        <v>0</v>
      </c>
      <c r="H10" s="20"/>
      <c r="I10" s="19"/>
      <c r="J10" s="18"/>
      <c r="K10" s="21">
        <v>1</v>
      </c>
      <c r="L10" s="21">
        <v>1</v>
      </c>
      <c r="M10" s="21">
        <v>1</v>
      </c>
      <c r="N10" s="21">
        <v>1</v>
      </c>
      <c r="O10" s="21">
        <v>1</v>
      </c>
      <c r="P10" s="18" t="s">
        <v>146</v>
      </c>
    </row>
    <row r="11" spans="1:16">
      <c r="C11" s="18" t="s">
        <v>147</v>
      </c>
      <c r="D11" s="18"/>
      <c r="E11" s="18"/>
      <c r="F11" s="19">
        <v>40000</v>
      </c>
      <c r="G11" s="19">
        <v>10</v>
      </c>
      <c r="H11" s="20"/>
      <c r="I11" s="19"/>
      <c r="J11" s="18"/>
      <c r="K11" s="21">
        <v>1</v>
      </c>
      <c r="L11" s="21">
        <v>0</v>
      </c>
      <c r="M11" s="21">
        <v>0</v>
      </c>
      <c r="N11" s="21">
        <v>0</v>
      </c>
      <c r="O11" s="21">
        <v>0</v>
      </c>
      <c r="P11" s="18"/>
    </row>
    <row r="12" spans="1:16">
      <c r="C12" s="18" t="s">
        <v>148</v>
      </c>
      <c r="D12" s="18"/>
      <c r="E12" s="18"/>
      <c r="F12" s="19"/>
      <c r="G12" s="19"/>
      <c r="H12" s="20"/>
      <c r="I12" s="19">
        <v>50000</v>
      </c>
      <c r="J12" s="18"/>
      <c r="K12" s="21">
        <v>0</v>
      </c>
      <c r="L12" s="21">
        <v>1</v>
      </c>
      <c r="M12" s="21">
        <v>0</v>
      </c>
      <c r="N12" s="21">
        <v>0</v>
      </c>
      <c r="O12" s="21">
        <v>0</v>
      </c>
      <c r="P12" s="18"/>
    </row>
    <row r="13" spans="1:16">
      <c r="C13" s="18" t="s">
        <v>149</v>
      </c>
      <c r="D13" s="18"/>
      <c r="E13" s="18"/>
      <c r="F13" s="19">
        <v>40000</v>
      </c>
      <c r="G13" s="19">
        <v>10</v>
      </c>
      <c r="H13" s="20"/>
      <c r="I13" s="19"/>
      <c r="J13" s="18"/>
      <c r="K13" s="21">
        <v>1</v>
      </c>
      <c r="L13" s="21">
        <v>1</v>
      </c>
      <c r="M13" s="21">
        <v>1</v>
      </c>
      <c r="N13" s="21">
        <v>1</v>
      </c>
      <c r="O13" s="21">
        <v>1</v>
      </c>
      <c r="P13" s="18" t="s">
        <v>150</v>
      </c>
    </row>
    <row r="14" spans="1:16">
      <c r="C14" s="18" t="s">
        <v>151</v>
      </c>
      <c r="D14" s="18"/>
      <c r="E14" s="18"/>
      <c r="F14" s="19"/>
      <c r="G14" s="19"/>
      <c r="H14" s="20"/>
      <c r="I14" s="19">
        <v>2000</v>
      </c>
      <c r="J14" s="18"/>
      <c r="K14" s="21">
        <v>1</v>
      </c>
      <c r="L14" s="21">
        <v>1</v>
      </c>
      <c r="M14" s="21">
        <v>1</v>
      </c>
      <c r="N14" s="21">
        <v>1</v>
      </c>
      <c r="O14" s="21">
        <v>1</v>
      </c>
      <c r="P14" s="18" t="s">
        <v>152</v>
      </c>
    </row>
    <row r="16" spans="1:16">
      <c r="B16" s="17" t="s">
        <v>115</v>
      </c>
      <c r="G16" s="22" t="s">
        <v>49</v>
      </c>
      <c r="H16" s="22" t="s">
        <v>50</v>
      </c>
      <c r="I16" s="22" t="s">
        <v>51</v>
      </c>
      <c r="J16" s="22" t="s">
        <v>52</v>
      </c>
      <c r="K16" s="22" t="s">
        <v>53</v>
      </c>
    </row>
    <row r="17" spans="2:19">
      <c r="C17" s="4" t="str">
        <f>C10</f>
        <v>Vacant lot rental</v>
      </c>
      <c r="G17" s="27">
        <f>IF($F10&gt;0,$F10*$G10,$I10)*K10*'General Assumptions'!H$13</f>
        <v>0</v>
      </c>
      <c r="H17" s="27">
        <f>IF($F10&gt;0,$F10*$G10,$I10)*L10*'General Assumptions'!I$13</f>
        <v>0</v>
      </c>
      <c r="I17" s="27">
        <f>IF($F10&gt;0,$F10*$G10,$I10)*M10*'General Assumptions'!J$13</f>
        <v>0</v>
      </c>
      <c r="J17" s="27">
        <f>IF($F10&gt;0,$F10*$G10,$I10)*N10*'General Assumptions'!K$13</f>
        <v>0</v>
      </c>
      <c r="K17" s="27">
        <f>IF($F10&gt;0,$F10*$G10,$I10)*O10*'General Assumptions'!L$13</f>
        <v>0</v>
      </c>
    </row>
    <row r="18" spans="2:19">
      <c r="C18" s="4" t="str">
        <f t="shared" ref="C18:C21" si="0">C11</f>
        <v>Land improvements</v>
      </c>
      <c r="G18" s="27">
        <f>IF($F11&gt;0,$F11*$G11,$I11)*K11*'General Assumptions'!H$13</f>
        <v>400000</v>
      </c>
      <c r="H18" s="27">
        <f>IF($F11&gt;0,$F11*$G11,$I11)*L11*'General Assumptions'!I$13</f>
        <v>0</v>
      </c>
      <c r="I18" s="27">
        <f>IF($F11&gt;0,$F11*$G11,$I11)*M11*'General Assumptions'!J$13</f>
        <v>0</v>
      </c>
      <c r="J18" s="27">
        <f>IF($F11&gt;0,$F11*$G11,$I11)*N11*'General Assumptions'!K$13</f>
        <v>0</v>
      </c>
      <c r="K18" s="27">
        <f>IF($F11&gt;0,$F11*$G11,$I11)*O11*'General Assumptions'!L$13</f>
        <v>0</v>
      </c>
    </row>
    <row r="19" spans="2:19">
      <c r="C19" s="4" t="str">
        <f t="shared" si="0"/>
        <v>Barn construction</v>
      </c>
      <c r="G19" s="27">
        <f>IF($F12&gt;0,$F12*$G12,$I12)*K12*'General Assumptions'!H$13</f>
        <v>0</v>
      </c>
      <c r="H19" s="27">
        <f>IF($F12&gt;0,$F12*$G12,$I12)*L12*'General Assumptions'!I$13</f>
        <v>51149.999999999993</v>
      </c>
      <c r="I19" s="27">
        <f>IF($F12&gt;0,$F12*$G12,$I12)*M12*'General Assumptions'!J$13</f>
        <v>0</v>
      </c>
      <c r="J19" s="27">
        <f>IF($F12&gt;0,$F12*$G12,$I12)*N12*'General Assumptions'!K$13</f>
        <v>0</v>
      </c>
      <c r="K19" s="27">
        <f>IF($F12&gt;0,$F12*$G12,$I12)*O12*'General Assumptions'!L$13</f>
        <v>0</v>
      </c>
    </row>
    <row r="20" spans="2:19">
      <c r="C20" s="4" t="str">
        <f t="shared" si="0"/>
        <v>Utilities</v>
      </c>
      <c r="G20" s="27">
        <f>IF($F13&gt;0,$F13*$G13,$I13)*K13*'General Assumptions'!H$13</f>
        <v>400000</v>
      </c>
      <c r="H20" s="27">
        <f>IF($F13&gt;0,$F13*$G13,$I13)*L13*'General Assumptions'!I$13</f>
        <v>409199.99999999994</v>
      </c>
      <c r="I20" s="27">
        <f>IF($F13&gt;0,$F13*$G13,$I13)*M13*'General Assumptions'!J$13</f>
        <v>418611.59999999992</v>
      </c>
      <c r="J20" s="27">
        <f>IF($F13&gt;0,$F13*$G13,$I13)*N13*'General Assumptions'!K$13</f>
        <v>428239.66679999989</v>
      </c>
      <c r="K20" s="27">
        <f>IF($F13&gt;0,$F13*$G13,$I13)*O13*'General Assumptions'!L$13</f>
        <v>438089.17913639982</v>
      </c>
    </row>
    <row r="21" spans="2:19">
      <c r="C21" s="4" t="str">
        <f t="shared" si="0"/>
        <v>Insurance</v>
      </c>
      <c r="G21" s="27">
        <f>IF($F14&gt;0,$F14*$G14,$I14)*K14*'General Assumptions'!H$13</f>
        <v>2000</v>
      </c>
      <c r="H21" s="27">
        <f>IF($F14&gt;0,$F14*$G14,$I14)*L14*'General Assumptions'!I$13</f>
        <v>2045.9999999999998</v>
      </c>
      <c r="I21" s="27">
        <f>IF($F14&gt;0,$F14*$G14,$I14)*M14*'General Assumptions'!J$13</f>
        <v>2093.0579999999995</v>
      </c>
      <c r="J21" s="27">
        <f>IF($F14&gt;0,$F14*$G14,$I14)*N14*'General Assumptions'!K$13</f>
        <v>2141.1983339999992</v>
      </c>
      <c r="K21" s="27">
        <f>IF($F14&gt;0,$F14*$G14,$I14)*O14*'General Assumptions'!L$13</f>
        <v>2190.445895681999</v>
      </c>
    </row>
    <row r="22" spans="2:19">
      <c r="G22" s="18"/>
      <c r="H22" s="18"/>
      <c r="I22" s="18"/>
      <c r="J22" s="18"/>
      <c r="K22" s="18"/>
    </row>
    <row r="23" spans="2:19">
      <c r="D23" s="18" t="s">
        <v>153</v>
      </c>
      <c r="G23" s="28">
        <f>SUM(G17:G21)</f>
        <v>802000</v>
      </c>
      <c r="H23" s="28">
        <f t="shared" ref="H23:K23" si="1">SUM(H17:H21)</f>
        <v>462395.99999999994</v>
      </c>
      <c r="I23" s="28">
        <f t="shared" si="1"/>
        <v>420704.65799999994</v>
      </c>
      <c r="J23" s="28">
        <f t="shared" si="1"/>
        <v>430380.86513399991</v>
      </c>
      <c r="K23" s="28">
        <f t="shared" si="1"/>
        <v>440279.62503208179</v>
      </c>
    </row>
    <row r="24" spans="2:19" ht="6" customHeight="1">
      <c r="D24" s="18"/>
      <c r="G24" s="42"/>
      <c r="H24" s="42"/>
      <c r="I24" s="42"/>
      <c r="J24" s="42"/>
      <c r="K24" s="42"/>
    </row>
    <row r="25" spans="2:19" ht="6" customHeight="1">
      <c r="B25" s="43"/>
      <c r="C25" s="43"/>
      <c r="D25" s="44"/>
      <c r="E25" s="43"/>
      <c r="F25" s="43"/>
      <c r="G25" s="45"/>
      <c r="H25" s="45"/>
      <c r="I25" s="45"/>
      <c r="J25" s="45"/>
      <c r="K25" s="45"/>
      <c r="L25" s="43"/>
      <c r="M25" s="43"/>
      <c r="N25" s="43"/>
      <c r="O25" s="43"/>
      <c r="P25" s="43"/>
      <c r="Q25" s="43"/>
      <c r="R25" s="43"/>
      <c r="S25" s="43"/>
    </row>
    <row r="26" spans="2:19">
      <c r="M26" s="14" t="s">
        <v>140</v>
      </c>
    </row>
    <row r="27" spans="2:19">
      <c r="B27" s="13" t="s">
        <v>154</v>
      </c>
      <c r="H27" s="14" t="s">
        <v>141</v>
      </c>
      <c r="I27" s="14" t="s">
        <v>155</v>
      </c>
      <c r="J27" s="16" t="s">
        <v>143</v>
      </c>
      <c r="K27" s="14" t="s">
        <v>144</v>
      </c>
      <c r="M27" s="14" t="s">
        <v>49</v>
      </c>
      <c r="N27" s="14" t="s">
        <v>50</v>
      </c>
      <c r="O27" s="14" t="s">
        <v>51</v>
      </c>
      <c r="P27" s="14" t="s">
        <v>52</v>
      </c>
      <c r="Q27" s="14" t="s">
        <v>53</v>
      </c>
    </row>
    <row r="28" spans="2:19">
      <c r="C28" s="14" t="s">
        <v>156</v>
      </c>
      <c r="H28" s="23"/>
      <c r="I28" s="23"/>
      <c r="J28" s="24"/>
      <c r="K28" s="23"/>
      <c r="L28" s="24"/>
      <c r="M28" s="19"/>
      <c r="N28" s="19"/>
      <c r="O28" s="19"/>
      <c r="P28" s="19"/>
      <c r="Q28" s="19"/>
    </row>
    <row r="29" spans="2:19">
      <c r="C29" s="14" t="s">
        <v>156</v>
      </c>
      <c r="H29" s="23"/>
      <c r="I29" s="23"/>
      <c r="J29" s="24"/>
      <c r="K29" s="23"/>
      <c r="L29" s="24"/>
      <c r="M29" s="19"/>
      <c r="N29" s="19"/>
      <c r="O29" s="19"/>
      <c r="P29" s="19"/>
      <c r="Q29" s="19"/>
    </row>
    <row r="30" spans="2:19">
      <c r="C30" s="14" t="s">
        <v>156</v>
      </c>
      <c r="H30" s="23"/>
      <c r="I30" s="23"/>
      <c r="J30" s="24"/>
      <c r="K30" s="23"/>
      <c r="L30" s="24"/>
      <c r="M30" s="19"/>
      <c r="N30" s="19"/>
      <c r="O30" s="19"/>
      <c r="P30" s="19"/>
      <c r="Q30" s="19"/>
    </row>
    <row r="31" spans="2:19">
      <c r="C31" s="14" t="s">
        <v>156</v>
      </c>
      <c r="H31" s="23"/>
      <c r="I31" s="23"/>
      <c r="J31" s="24"/>
      <c r="K31" s="23"/>
      <c r="L31" s="24"/>
      <c r="M31" s="19"/>
      <c r="N31" s="19"/>
      <c r="O31" s="19"/>
      <c r="P31" s="19"/>
      <c r="Q31" s="19"/>
    </row>
    <row r="32" spans="2:19">
      <c r="C32" s="14" t="s">
        <v>156</v>
      </c>
      <c r="H32" s="23"/>
      <c r="I32" s="23"/>
      <c r="J32" s="24"/>
      <c r="K32" s="23"/>
      <c r="L32" s="24"/>
      <c r="M32" s="19"/>
      <c r="N32" s="19"/>
      <c r="O32" s="19"/>
      <c r="P32" s="19"/>
      <c r="Q32" s="19"/>
    </row>
    <row r="33" spans="2:17">
      <c r="C33" s="14" t="s">
        <v>156</v>
      </c>
      <c r="H33" s="23"/>
      <c r="I33" s="23"/>
      <c r="J33" s="24"/>
      <c r="K33" s="23"/>
      <c r="L33" s="24"/>
      <c r="M33" s="19"/>
      <c r="N33" s="19"/>
      <c r="O33" s="19"/>
      <c r="P33" s="19"/>
      <c r="Q33" s="19"/>
    </row>
    <row r="34" spans="2:17">
      <c r="C34" s="14" t="s">
        <v>156</v>
      </c>
      <c r="H34" s="23"/>
      <c r="I34" s="23"/>
      <c r="J34" s="24"/>
      <c r="K34" s="23"/>
      <c r="L34" s="24"/>
      <c r="M34" s="19"/>
      <c r="N34" s="19"/>
      <c r="O34" s="19"/>
      <c r="P34" s="19"/>
      <c r="Q34" s="19"/>
    </row>
    <row r="35" spans="2:17">
      <c r="C35" s="14" t="s">
        <v>156</v>
      </c>
      <c r="H35" s="23"/>
      <c r="I35" s="23"/>
      <c r="J35" s="24"/>
      <c r="K35" s="23"/>
      <c r="L35" s="24"/>
      <c r="M35" s="19"/>
      <c r="N35" s="19"/>
      <c r="O35" s="19"/>
      <c r="P35" s="19"/>
      <c r="Q35" s="19"/>
    </row>
    <row r="36" spans="2:17">
      <c r="C36" s="14" t="s">
        <v>156</v>
      </c>
      <c r="H36" s="23"/>
      <c r="I36" s="23"/>
      <c r="J36" s="24"/>
      <c r="K36" s="23"/>
      <c r="L36" s="25"/>
      <c r="M36" s="19"/>
      <c r="N36" s="19"/>
      <c r="O36" s="19"/>
      <c r="P36" s="19"/>
      <c r="Q36" s="19"/>
    </row>
    <row r="37" spans="2:17">
      <c r="H37" s="25"/>
      <c r="I37" s="25"/>
      <c r="J37" s="25"/>
      <c r="K37" s="25"/>
      <c r="L37" s="25"/>
      <c r="M37" s="25"/>
      <c r="N37" s="25"/>
      <c r="O37" s="25"/>
      <c r="P37" s="25"/>
      <c r="Q37" s="25"/>
    </row>
    <row r="38" spans="2:17">
      <c r="H38" s="25"/>
      <c r="I38" s="25"/>
      <c r="J38" s="25"/>
      <c r="K38" s="25"/>
      <c r="L38" s="25"/>
      <c r="M38" s="25"/>
      <c r="N38" s="25"/>
      <c r="O38" s="25"/>
      <c r="P38" s="25"/>
      <c r="Q38" s="25"/>
    </row>
    <row r="39" spans="2:17">
      <c r="B39" s="13" t="s">
        <v>157</v>
      </c>
      <c r="H39" s="26" t="s">
        <v>49</v>
      </c>
      <c r="I39" s="26" t="s">
        <v>50</v>
      </c>
      <c r="J39" s="26" t="s">
        <v>51</v>
      </c>
      <c r="K39" s="26" t="s">
        <v>52</v>
      </c>
      <c r="L39" s="26" t="s">
        <v>53</v>
      </c>
      <c r="M39" s="25"/>
      <c r="N39" s="25"/>
      <c r="O39" s="25"/>
      <c r="P39" s="25"/>
      <c r="Q39" s="25"/>
    </row>
    <row r="40" spans="2:17">
      <c r="C40" t="str">
        <f>C28</f>
        <v>[Building, construction, utility assumption]</v>
      </c>
      <c r="H40" s="29">
        <f>IF($H28&gt;0,$H28*$I28,$K28)*M28*'General Assumptions'!H$13</f>
        <v>0</v>
      </c>
      <c r="I40" s="29">
        <f>IF($H28&gt;0,$H28*$I28,$K28)*N28*'General Assumptions'!I$13</f>
        <v>0</v>
      </c>
      <c r="J40" s="29">
        <f>IF($H28&gt;0,$H28*$I28,$K28)*O28*'General Assumptions'!J$13</f>
        <v>0</v>
      </c>
      <c r="K40" s="29">
        <f>IF($H28&gt;0,$H28*$I28,$K28)*P28*'General Assumptions'!K$13</f>
        <v>0</v>
      </c>
      <c r="L40" s="29">
        <f>IF($H28&gt;0,$H28*$I28,$K28)*Q28*'General Assumptions'!L$13</f>
        <v>0</v>
      </c>
      <c r="M40" s="25"/>
      <c r="N40" s="25"/>
      <c r="O40" s="25"/>
      <c r="P40" s="25"/>
      <c r="Q40" s="25"/>
    </row>
    <row r="41" spans="2:17">
      <c r="C41" t="str">
        <f t="shared" ref="C41:C48" si="2">C29</f>
        <v>[Building, construction, utility assumption]</v>
      </c>
      <c r="H41" s="29">
        <f>IF($H29&gt;0,$H29*$I29,$K29)*M29*'General Assumptions'!H$13</f>
        <v>0</v>
      </c>
      <c r="I41" s="29">
        <f>IF($H29&gt;0,$H29*$I29,$K29)*N29*'General Assumptions'!I$13</f>
        <v>0</v>
      </c>
      <c r="J41" s="29">
        <f>IF($H29&gt;0,$H29*$I29,$K29)*O29*'General Assumptions'!J$13</f>
        <v>0</v>
      </c>
      <c r="K41" s="29">
        <f>IF($H29&gt;0,$H29*$I29,$K29)*P29*'General Assumptions'!K$13</f>
        <v>0</v>
      </c>
      <c r="L41" s="29">
        <f>IF($H29&gt;0,$H29*$I29,$K29)*Q29*'General Assumptions'!L$13</f>
        <v>0</v>
      </c>
      <c r="M41" s="25"/>
      <c r="N41" s="25"/>
      <c r="O41" s="25"/>
      <c r="P41" s="25"/>
      <c r="Q41" s="25"/>
    </row>
    <row r="42" spans="2:17">
      <c r="C42" t="str">
        <f t="shared" si="2"/>
        <v>[Building, construction, utility assumption]</v>
      </c>
      <c r="H42" s="29">
        <f>IF($H30&gt;0,$H30*$I30,$K30)*M30*'General Assumptions'!H$13</f>
        <v>0</v>
      </c>
      <c r="I42" s="29">
        <f>IF($H30&gt;0,$H30*$I30,$K30)*N30*'General Assumptions'!I$13</f>
        <v>0</v>
      </c>
      <c r="J42" s="29">
        <f>IF($H30&gt;0,$H30*$I30,$K30)*O30*'General Assumptions'!J$13</f>
        <v>0</v>
      </c>
      <c r="K42" s="29">
        <f>IF($H30&gt;0,$H30*$I30,$K30)*P30*'General Assumptions'!K$13</f>
        <v>0</v>
      </c>
      <c r="L42" s="29">
        <f>IF($H30&gt;0,$H30*$I30,$K30)*Q30*'General Assumptions'!L$13</f>
        <v>0</v>
      </c>
      <c r="M42" s="25"/>
      <c r="N42" s="25"/>
      <c r="O42" s="25"/>
      <c r="P42" s="25"/>
      <c r="Q42" s="25"/>
    </row>
    <row r="43" spans="2:17">
      <c r="C43" t="str">
        <f t="shared" si="2"/>
        <v>[Building, construction, utility assumption]</v>
      </c>
      <c r="H43" s="29">
        <f>IF($H31&gt;0,$H31*$I31,$K31)*M31*'General Assumptions'!H$13</f>
        <v>0</v>
      </c>
      <c r="I43" s="29">
        <f>IF($H31&gt;0,$H31*$I31,$K31)*N31*'General Assumptions'!I$13</f>
        <v>0</v>
      </c>
      <c r="J43" s="29">
        <f>IF($H31&gt;0,$H31*$I31,$K31)*O31*'General Assumptions'!J$13</f>
        <v>0</v>
      </c>
      <c r="K43" s="29">
        <f>IF($H31&gt;0,$H31*$I31,$K31)*P31*'General Assumptions'!K$13</f>
        <v>0</v>
      </c>
      <c r="L43" s="29">
        <f>IF($H31&gt;0,$H31*$I31,$K31)*Q31*'General Assumptions'!L$13</f>
        <v>0</v>
      </c>
      <c r="M43" s="25"/>
      <c r="N43" s="25"/>
      <c r="O43" s="25"/>
      <c r="P43" s="25"/>
      <c r="Q43" s="25"/>
    </row>
    <row r="44" spans="2:17">
      <c r="C44" t="str">
        <f t="shared" si="2"/>
        <v>[Building, construction, utility assumption]</v>
      </c>
      <c r="H44" s="29">
        <f>IF($H32&gt;0,$H32*$I32,$K32)*M32*'General Assumptions'!H$13</f>
        <v>0</v>
      </c>
      <c r="I44" s="29">
        <f>IF($H32&gt;0,$H32*$I32,$K32)*N32*'General Assumptions'!I$13</f>
        <v>0</v>
      </c>
      <c r="J44" s="29">
        <f>IF($H32&gt;0,$H32*$I32,$K32)*O32*'General Assumptions'!J$13</f>
        <v>0</v>
      </c>
      <c r="K44" s="29">
        <f>IF($H32&gt;0,$H32*$I32,$K32)*P32*'General Assumptions'!K$13</f>
        <v>0</v>
      </c>
      <c r="L44" s="29">
        <f>IF($H32&gt;0,$H32*$I32,$K32)*Q32*'General Assumptions'!L$13</f>
        <v>0</v>
      </c>
      <c r="M44" s="25"/>
      <c r="N44" s="25"/>
      <c r="O44" s="25"/>
      <c r="P44" s="25"/>
      <c r="Q44" s="25"/>
    </row>
    <row r="45" spans="2:17">
      <c r="C45" t="str">
        <f t="shared" si="2"/>
        <v>[Building, construction, utility assumption]</v>
      </c>
      <c r="H45" s="29">
        <f>IF($H33&gt;0,$H33*$I33,$K33)*M33*'General Assumptions'!H$13</f>
        <v>0</v>
      </c>
      <c r="I45" s="29">
        <f>IF($H33&gt;0,$H33*$I33,$K33)*N33*'General Assumptions'!I$13</f>
        <v>0</v>
      </c>
      <c r="J45" s="29">
        <f>IF($H33&gt;0,$H33*$I33,$K33)*O33*'General Assumptions'!J$13</f>
        <v>0</v>
      </c>
      <c r="K45" s="29">
        <f>IF($H33&gt;0,$H33*$I33,$K33)*P33*'General Assumptions'!K$13</f>
        <v>0</v>
      </c>
      <c r="L45" s="29">
        <f>IF($H33&gt;0,$H33*$I33,$K33)*Q33*'General Assumptions'!L$13</f>
        <v>0</v>
      </c>
      <c r="M45" s="25"/>
      <c r="N45" s="25"/>
      <c r="O45" s="25"/>
      <c r="P45" s="25"/>
      <c r="Q45" s="25"/>
    </row>
    <row r="46" spans="2:17">
      <c r="C46" t="str">
        <f t="shared" si="2"/>
        <v>[Building, construction, utility assumption]</v>
      </c>
      <c r="H46" s="29">
        <f>IF($H34&gt;0,$H34*$I34,$K34)*M34*'General Assumptions'!H$13</f>
        <v>0</v>
      </c>
      <c r="I46" s="29">
        <f>IF($H34&gt;0,$H34*$I34,$K34)*N34*'General Assumptions'!I$13</f>
        <v>0</v>
      </c>
      <c r="J46" s="29">
        <f>IF($H34&gt;0,$H34*$I34,$K34)*O34*'General Assumptions'!J$13</f>
        <v>0</v>
      </c>
      <c r="K46" s="29">
        <f>IF($H34&gt;0,$H34*$I34,$K34)*P34*'General Assumptions'!K$13</f>
        <v>0</v>
      </c>
      <c r="L46" s="29">
        <f>IF($H34&gt;0,$H34*$I34,$K34)*Q34*'General Assumptions'!L$13</f>
        <v>0</v>
      </c>
      <c r="M46" s="25"/>
      <c r="N46" s="25"/>
      <c r="O46" s="25"/>
      <c r="P46" s="25"/>
      <c r="Q46" s="25"/>
    </row>
    <row r="47" spans="2:17">
      <c r="C47" t="str">
        <f t="shared" si="2"/>
        <v>[Building, construction, utility assumption]</v>
      </c>
      <c r="H47" s="29">
        <f>IF($H35&gt;0,$H35*$I35,$K35)*M35*'General Assumptions'!H$13</f>
        <v>0</v>
      </c>
      <c r="I47" s="29">
        <f>IF($H35&gt;0,$H35*$I35,$K35)*N35*'General Assumptions'!I$13</f>
        <v>0</v>
      </c>
      <c r="J47" s="29">
        <f>IF($H35&gt;0,$H35*$I35,$K35)*O35*'General Assumptions'!J$13</f>
        <v>0</v>
      </c>
      <c r="K47" s="29">
        <f>IF($H35&gt;0,$H35*$I35,$K35)*P35*'General Assumptions'!K$13</f>
        <v>0</v>
      </c>
      <c r="L47" s="29">
        <f>IF($H35&gt;0,$H35*$I35,$K35)*Q35*'General Assumptions'!L$13</f>
        <v>0</v>
      </c>
      <c r="M47" s="25"/>
      <c r="N47" s="25"/>
      <c r="O47" s="25"/>
      <c r="P47" s="25"/>
      <c r="Q47" s="25"/>
    </row>
    <row r="48" spans="2:17">
      <c r="C48" t="str">
        <f t="shared" si="2"/>
        <v>[Building, construction, utility assumption]</v>
      </c>
      <c r="H48" s="29">
        <f>IF($H36&gt;0,$H36*$I36,$K36)*M36*'General Assumptions'!H$13</f>
        <v>0</v>
      </c>
      <c r="I48" s="29">
        <f>IF($H36&gt;0,$H36*$I36,$K36)*N36*'General Assumptions'!I$13</f>
        <v>0</v>
      </c>
      <c r="J48" s="29">
        <f>IF($H36&gt;0,$H36*$I36,$K36)*O36*'General Assumptions'!J$13</f>
        <v>0</v>
      </c>
      <c r="K48" s="29">
        <f>IF($H36&gt;0,$H36*$I36,$K36)*P36*'General Assumptions'!K$13</f>
        <v>0</v>
      </c>
      <c r="L48" s="29">
        <f>IF($H36&gt;0,$H36*$I36,$K36)*Q36*'General Assumptions'!L$13</f>
        <v>0</v>
      </c>
      <c r="M48" s="25"/>
      <c r="N48" s="25"/>
      <c r="O48" s="25"/>
      <c r="P48" s="25"/>
      <c r="Q48" s="25"/>
    </row>
    <row r="51" spans="5:12">
      <c r="E51" s="14" t="s">
        <v>158</v>
      </c>
      <c r="H51" s="30">
        <f>SUM(H40:H48)</f>
        <v>0</v>
      </c>
      <c r="I51" s="30">
        <f t="shared" ref="I51:L51" si="3">SUM(I40:I48)</f>
        <v>0</v>
      </c>
      <c r="J51" s="30">
        <f t="shared" si="3"/>
        <v>0</v>
      </c>
      <c r="K51" s="30">
        <f t="shared" si="3"/>
        <v>0</v>
      </c>
      <c r="L51" s="30">
        <f t="shared" si="3"/>
        <v>0</v>
      </c>
    </row>
  </sheetData>
  <sheetProtection sheet="1" objects="1" scenarios="1"/>
  <pageMargins left="0.7" right="0.7" top="0.75" bottom="0.75" header="0.3" footer="0.3"/>
  <drawing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7689D128-3E29-4884-BA52-49DC4FBA09F5}">
          <x14:formula1>
            <xm:f>'Proposed Reallocations'!$P$38:$Q$38</xm:f>
          </x14:formula1>
          <xm:sqref>M28:Q36</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8292BC-8D42-4D23-B6B1-A399CE419A68}">
  <dimension ref="A1:Q82"/>
  <sheetViews>
    <sheetView zoomScale="81" zoomScaleNormal="80" workbookViewId="0"/>
  </sheetViews>
  <sheetFormatPr defaultColWidth="8.7109375" defaultRowHeight="15"/>
  <cols>
    <col min="1" max="3" width="3.85546875" style="14" customWidth="1"/>
    <col min="4" max="4" width="12" style="14" customWidth="1"/>
    <col min="5" max="5" width="14.140625" style="14" customWidth="1"/>
    <col min="6" max="14" width="10.28515625" style="25" customWidth="1"/>
    <col min="15" max="15" width="10.28515625" style="14" customWidth="1"/>
    <col min="16" max="16384" width="8.7109375" style="14"/>
  </cols>
  <sheetData>
    <row r="1" spans="1:16">
      <c r="A1" s="13" t="s">
        <v>99</v>
      </c>
    </row>
    <row r="2" spans="1:16">
      <c r="A2" s="14" t="s">
        <v>46</v>
      </c>
    </row>
    <row r="3" spans="1:16">
      <c r="A3" s="14" t="s">
        <v>47</v>
      </c>
    </row>
    <row r="5" spans="1:16">
      <c r="A5" s="13" t="s">
        <v>159</v>
      </c>
    </row>
    <row r="8" spans="1:16">
      <c r="D8" s="15"/>
    </row>
    <row r="9" spans="1:16">
      <c r="D9" s="15"/>
    </row>
    <row r="11" spans="1:16">
      <c r="B11" s="17" t="s">
        <v>107</v>
      </c>
      <c r="C11" s="13"/>
      <c r="F11" s="24" t="s">
        <v>160</v>
      </c>
      <c r="G11" s="24" t="s">
        <v>161</v>
      </c>
      <c r="H11" s="24" t="s">
        <v>162</v>
      </c>
      <c r="I11" s="24"/>
      <c r="J11" s="24" t="s">
        <v>49</v>
      </c>
      <c r="K11" s="24" t="s">
        <v>50</v>
      </c>
      <c r="L11" s="24" t="s">
        <v>51</v>
      </c>
      <c r="M11" s="24" t="s">
        <v>52</v>
      </c>
      <c r="N11" s="24" t="s">
        <v>53</v>
      </c>
    </row>
    <row r="12" spans="1:16">
      <c r="C12" s="18" t="s">
        <v>163</v>
      </c>
      <c r="D12" s="18"/>
      <c r="E12" s="18"/>
      <c r="F12" s="20"/>
      <c r="G12" s="20"/>
      <c r="H12" s="20"/>
      <c r="I12" s="20"/>
      <c r="J12" s="20"/>
      <c r="K12" s="20"/>
      <c r="L12" s="20"/>
      <c r="M12" s="65"/>
      <c r="N12" s="65"/>
      <c r="O12" s="18"/>
      <c r="P12" s="18"/>
    </row>
    <row r="13" spans="1:16">
      <c r="C13" s="18"/>
      <c r="D13" s="18" t="s">
        <v>164</v>
      </c>
      <c r="E13" s="18"/>
      <c r="F13" s="19">
        <v>1</v>
      </c>
      <c r="G13" s="19">
        <v>45000</v>
      </c>
      <c r="H13" s="66" t="s">
        <v>67</v>
      </c>
      <c r="I13" s="78">
        <f>VLOOKUP(H13,'General Assumptions'!$X$2:$Y$6,2,FALSE)</f>
        <v>3</v>
      </c>
      <c r="J13" s="19">
        <v>0</v>
      </c>
      <c r="K13" s="68">
        <v>0</v>
      </c>
      <c r="L13" s="68">
        <v>1</v>
      </c>
      <c r="M13" s="68">
        <v>1</v>
      </c>
      <c r="N13" s="68">
        <v>1</v>
      </c>
      <c r="O13" s="18" t="s">
        <v>165</v>
      </c>
      <c r="P13" s="18"/>
    </row>
    <row r="14" spans="1:16">
      <c r="C14" s="18"/>
      <c r="D14" s="18"/>
      <c r="E14" s="18"/>
      <c r="F14" s="20"/>
      <c r="G14" s="20"/>
      <c r="H14" s="69"/>
      <c r="I14" s="67"/>
      <c r="J14" s="20"/>
      <c r="K14" s="20"/>
      <c r="L14" s="20"/>
      <c r="M14" s="65"/>
      <c r="N14" s="65"/>
      <c r="O14" s="18"/>
      <c r="P14" s="18"/>
    </row>
    <row r="15" spans="1:16">
      <c r="C15" s="18" t="s">
        <v>166</v>
      </c>
      <c r="D15" s="18"/>
      <c r="E15" s="18"/>
      <c r="F15" s="20"/>
      <c r="G15" s="20"/>
      <c r="H15" s="69"/>
      <c r="I15" s="67"/>
      <c r="J15" s="20"/>
      <c r="K15" s="20"/>
      <c r="L15" s="20"/>
      <c r="M15" s="65"/>
      <c r="N15" s="65"/>
      <c r="O15" s="18"/>
      <c r="P15" s="18"/>
    </row>
    <row r="16" spans="1:16">
      <c r="C16" s="18"/>
      <c r="D16" s="18" t="s">
        <v>167</v>
      </c>
      <c r="E16" s="18"/>
      <c r="F16" s="19">
        <v>1</v>
      </c>
      <c r="G16" s="19">
        <v>10000</v>
      </c>
      <c r="H16" s="66" t="s">
        <v>70</v>
      </c>
      <c r="I16" s="78">
        <f>VLOOKUP(H16,'General Assumptions'!$X$2:$Y$6,2,FALSE)</f>
        <v>5</v>
      </c>
      <c r="J16" s="19">
        <v>1</v>
      </c>
      <c r="K16" s="19">
        <v>1</v>
      </c>
      <c r="L16" s="19">
        <v>1</v>
      </c>
      <c r="M16" s="19">
        <v>1</v>
      </c>
      <c r="N16" s="19">
        <v>1</v>
      </c>
      <c r="O16" s="18" t="s">
        <v>168</v>
      </c>
      <c r="P16" s="18"/>
    </row>
    <row r="17" spans="2:16">
      <c r="C17" s="18"/>
      <c r="D17" s="18" t="s">
        <v>169</v>
      </c>
      <c r="E17" s="18"/>
      <c r="F17" s="19">
        <v>2</v>
      </c>
      <c r="G17" s="19">
        <v>4000</v>
      </c>
      <c r="H17" s="66" t="s">
        <v>70</v>
      </c>
      <c r="I17" s="78">
        <f>VLOOKUP(H17,'General Assumptions'!$X$2:$Y$6,2,FALSE)</f>
        <v>5</v>
      </c>
      <c r="J17" s="19">
        <v>1</v>
      </c>
      <c r="K17" s="19">
        <v>1</v>
      </c>
      <c r="L17" s="19">
        <v>1</v>
      </c>
      <c r="M17" s="19">
        <v>1</v>
      </c>
      <c r="N17" s="19">
        <v>1</v>
      </c>
      <c r="O17" s="18" t="s">
        <v>170</v>
      </c>
      <c r="P17" s="18"/>
    </row>
    <row r="18" spans="2:16">
      <c r="C18" s="18"/>
      <c r="D18" s="18"/>
      <c r="E18" s="18"/>
      <c r="F18" s="20"/>
      <c r="G18" s="20"/>
      <c r="H18" s="69"/>
      <c r="I18" s="67"/>
      <c r="J18" s="20"/>
      <c r="K18" s="20"/>
      <c r="L18" s="20"/>
      <c r="M18" s="65"/>
      <c r="N18" s="65"/>
      <c r="O18" s="18"/>
      <c r="P18" s="18"/>
    </row>
    <row r="19" spans="2:16">
      <c r="C19" s="18" t="s">
        <v>171</v>
      </c>
      <c r="D19" s="18"/>
      <c r="E19" s="18"/>
      <c r="F19" s="20"/>
      <c r="G19" s="20"/>
      <c r="H19" s="69"/>
      <c r="I19" s="67"/>
      <c r="J19" s="20"/>
      <c r="K19" s="20"/>
      <c r="L19" s="20"/>
      <c r="M19" s="65"/>
      <c r="N19" s="65"/>
      <c r="O19" s="18"/>
      <c r="P19" s="18"/>
    </row>
    <row r="20" spans="2:16">
      <c r="C20" s="18"/>
      <c r="D20" s="18" t="s">
        <v>172</v>
      </c>
      <c r="E20" s="18"/>
      <c r="F20" s="19">
        <v>4</v>
      </c>
      <c r="G20" s="19">
        <v>2000</v>
      </c>
      <c r="H20" s="66" t="s">
        <v>70</v>
      </c>
      <c r="I20" s="78">
        <f>VLOOKUP(H20,'General Assumptions'!$X$2:$Y$6,2,FALSE)</f>
        <v>5</v>
      </c>
      <c r="J20" s="19">
        <v>1</v>
      </c>
      <c r="K20" s="19">
        <v>1</v>
      </c>
      <c r="L20" s="19">
        <v>1</v>
      </c>
      <c r="M20" s="19">
        <v>1</v>
      </c>
      <c r="N20" s="19">
        <v>1</v>
      </c>
      <c r="O20" s="18" t="s">
        <v>173</v>
      </c>
      <c r="P20" s="18"/>
    </row>
    <row r="21" spans="2:16">
      <c r="C21" s="18"/>
      <c r="D21" s="18" t="s">
        <v>174</v>
      </c>
      <c r="E21" s="18"/>
      <c r="F21" s="19">
        <v>2</v>
      </c>
      <c r="G21" s="19">
        <v>500</v>
      </c>
      <c r="H21" s="66" t="s">
        <v>70</v>
      </c>
      <c r="I21" s="78">
        <f>VLOOKUP(H21,'General Assumptions'!$X$2:$Y$6,2,FALSE)</f>
        <v>5</v>
      </c>
      <c r="J21" s="19">
        <v>1</v>
      </c>
      <c r="K21" s="19">
        <v>1</v>
      </c>
      <c r="L21" s="19">
        <v>1</v>
      </c>
      <c r="M21" s="19">
        <v>1</v>
      </c>
      <c r="N21" s="19">
        <v>1</v>
      </c>
      <c r="O21" s="18" t="s">
        <v>170</v>
      </c>
      <c r="P21" s="18"/>
    </row>
    <row r="22" spans="2:16">
      <c r="F22" s="24"/>
      <c r="G22" s="24"/>
      <c r="H22" s="24"/>
      <c r="I22" s="24"/>
      <c r="J22" s="24"/>
      <c r="K22" s="24"/>
      <c r="L22" s="24"/>
    </row>
    <row r="23" spans="2:16">
      <c r="F23" s="24"/>
      <c r="G23" s="24"/>
      <c r="H23" s="24"/>
      <c r="I23" s="24"/>
      <c r="J23" s="24"/>
      <c r="K23" s="24"/>
      <c r="L23" s="24"/>
    </row>
    <row r="24" spans="2:16">
      <c r="F24" s="70">
        <v>7</v>
      </c>
      <c r="G24" s="70">
        <v>8</v>
      </c>
      <c r="H24" s="70">
        <v>9</v>
      </c>
      <c r="I24" s="70">
        <v>10</v>
      </c>
      <c r="J24" s="70">
        <v>11</v>
      </c>
      <c r="K24" s="24"/>
      <c r="L24" s="24"/>
    </row>
    <row r="25" spans="2:16">
      <c r="B25" s="17" t="s">
        <v>115</v>
      </c>
      <c r="F25" s="26" t="s">
        <v>49</v>
      </c>
      <c r="G25" s="26" t="s">
        <v>50</v>
      </c>
      <c r="H25" s="26" t="s">
        <v>51</v>
      </c>
      <c r="I25" s="26" t="s">
        <v>52</v>
      </c>
      <c r="J25" s="26" t="s">
        <v>53</v>
      </c>
      <c r="K25" s="24"/>
      <c r="L25" s="24"/>
    </row>
    <row r="26" spans="2:16">
      <c r="C26" s="18" t="s">
        <v>163</v>
      </c>
      <c r="D26" s="18"/>
      <c r="E26" s="18"/>
      <c r="F26" s="24"/>
      <c r="G26" s="24"/>
      <c r="H26" s="24"/>
      <c r="I26" s="24"/>
      <c r="J26" s="24"/>
      <c r="K26" s="24"/>
      <c r="L26" s="24"/>
    </row>
    <row r="27" spans="2:16">
      <c r="C27" s="18"/>
      <c r="D27" s="18" t="s">
        <v>164</v>
      </c>
      <c r="E27" s="18"/>
      <c r="F27" s="61">
        <f>$F13*$G13*J13*VLOOKUP($I13,'General Assumptions'!$B$9:H13,'Proposed Reallocations'!F$24,FALSE)</f>
        <v>0</v>
      </c>
      <c r="G27" s="61">
        <f>$F13*$G13*K13*VLOOKUP($I13,'General Assumptions'!$B$9:I13,'Proposed Reallocations'!G$24,FALSE)</f>
        <v>0</v>
      </c>
      <c r="H27" s="61">
        <f>$F13*$G13*L13*VLOOKUP($I13,'General Assumptions'!$B$9:J13,'Proposed Reallocations'!H$24,FALSE)</f>
        <v>45000</v>
      </c>
      <c r="I27" s="61">
        <f>$F13*$G13*M13*VLOOKUP($I13,'General Assumptions'!$B$9:K13,'Proposed Reallocations'!I$24,FALSE)</f>
        <v>45000</v>
      </c>
      <c r="J27" s="61">
        <f>$F13*$G13*N13*VLOOKUP($I13,'General Assumptions'!$B$9:L13,'Proposed Reallocations'!J$24,FALSE)</f>
        <v>45000</v>
      </c>
      <c r="K27" s="24"/>
      <c r="L27" s="71"/>
      <c r="M27" s="71"/>
      <c r="N27" s="71"/>
      <c r="O27" s="71"/>
      <c r="P27" s="71"/>
    </row>
    <row r="28" spans="2:16">
      <c r="C28" s="18"/>
      <c r="D28" s="18"/>
      <c r="E28" s="18"/>
      <c r="F28" s="24"/>
      <c r="G28" s="24"/>
      <c r="H28" s="24"/>
      <c r="I28" s="24"/>
      <c r="J28" s="24"/>
      <c r="K28" s="24"/>
      <c r="L28" s="24"/>
    </row>
    <row r="29" spans="2:16">
      <c r="C29" s="18" t="s">
        <v>166</v>
      </c>
      <c r="D29" s="18"/>
      <c r="E29" s="18"/>
      <c r="F29" s="24"/>
      <c r="G29" s="24"/>
      <c r="H29" s="24"/>
      <c r="I29" s="24"/>
      <c r="J29" s="24"/>
      <c r="K29" s="24"/>
      <c r="L29" s="24"/>
    </row>
    <row r="30" spans="2:16">
      <c r="C30" s="18"/>
      <c r="D30" s="18" t="s">
        <v>167</v>
      </c>
      <c r="E30" s="18"/>
      <c r="F30" s="61">
        <f>$F16*$G16*J16*VLOOKUP($I16,'General Assumptions'!$B$9:H16,'Proposed Reallocations'!F$24,FALSE)</f>
        <v>10000</v>
      </c>
      <c r="G30" s="61">
        <f>$F16*$G16*K16*VLOOKUP($I16,'General Assumptions'!$B$9:I16,'Proposed Reallocations'!G$24,FALSE)</f>
        <v>10230</v>
      </c>
      <c r="H30" s="61">
        <f>$F16*$G16*L16*VLOOKUP($I16,'General Assumptions'!$B$9:J16,'Proposed Reallocations'!H$24,FALSE)</f>
        <v>10465.289999999999</v>
      </c>
      <c r="I30" s="61">
        <f>$F16*$G16*M16*VLOOKUP($I16,'General Assumptions'!$B$9:K16,'Proposed Reallocations'!I$24,FALSE)</f>
        <v>10705.991669999998</v>
      </c>
      <c r="J30" s="61">
        <f>$F16*$G16*N16*VLOOKUP($I16,'General Assumptions'!$B$9:L16,'Proposed Reallocations'!J$24,FALSE)</f>
        <v>10952.229478409996</v>
      </c>
      <c r="K30" s="24"/>
      <c r="L30" s="24"/>
    </row>
    <row r="31" spans="2:16">
      <c r="C31" s="18"/>
      <c r="D31" s="18" t="s">
        <v>169</v>
      </c>
      <c r="E31" s="18"/>
      <c r="F31" s="61">
        <f>$F17*$G17*J17*VLOOKUP($I17,'General Assumptions'!$B$9:H17,'Proposed Reallocations'!F$24,FALSE)</f>
        <v>8000</v>
      </c>
      <c r="G31" s="61">
        <f>$F17*$G17*K17*VLOOKUP($I17,'General Assumptions'!$B$9:I17,'Proposed Reallocations'!G$24,FALSE)</f>
        <v>8183.9999999999991</v>
      </c>
      <c r="H31" s="61">
        <f>$F17*$G17*L17*VLOOKUP($I17,'General Assumptions'!$B$9:J17,'Proposed Reallocations'!H$24,FALSE)</f>
        <v>8372.2319999999982</v>
      </c>
      <c r="I31" s="61">
        <f>$F17*$G17*M17*VLOOKUP($I17,'General Assumptions'!$B$9:K17,'Proposed Reallocations'!I$24,FALSE)</f>
        <v>8564.793335999997</v>
      </c>
      <c r="J31" s="61">
        <f>$F17*$G17*N17*VLOOKUP($I17,'General Assumptions'!$B$9:L17,'Proposed Reallocations'!J$24,FALSE)</f>
        <v>8761.783582727996</v>
      </c>
      <c r="K31" s="24"/>
      <c r="L31" s="24"/>
    </row>
    <row r="32" spans="2:16">
      <c r="C32" s="18"/>
      <c r="D32" s="18"/>
      <c r="E32" s="18"/>
      <c r="F32" s="24"/>
      <c r="G32" s="24"/>
      <c r="H32" s="24"/>
      <c r="I32" s="24"/>
      <c r="J32" s="24"/>
      <c r="K32" s="24"/>
      <c r="L32" s="24"/>
    </row>
    <row r="33" spans="2:17">
      <c r="C33" s="18" t="s">
        <v>171</v>
      </c>
      <c r="D33" s="18"/>
      <c r="E33" s="18"/>
      <c r="F33" s="24"/>
      <c r="G33" s="24"/>
      <c r="H33" s="24"/>
      <c r="I33" s="24"/>
      <c r="J33" s="24"/>
      <c r="K33" s="24"/>
      <c r="L33" s="24"/>
    </row>
    <row r="34" spans="2:17">
      <c r="C34" s="18"/>
      <c r="D34" s="18" t="s">
        <v>172</v>
      </c>
      <c r="E34" s="18"/>
      <c r="F34" s="61">
        <f>$F20*$G20*J20*VLOOKUP($I20,'General Assumptions'!$B$9:H20,'Proposed Reallocations'!F$24,FALSE)</f>
        <v>8000</v>
      </c>
      <c r="G34" s="61">
        <f>$F20*$G20*K20*VLOOKUP($I20,'General Assumptions'!$B$9:I20,'Proposed Reallocations'!G$24,FALSE)</f>
        <v>8183.9999999999991</v>
      </c>
      <c r="H34" s="61">
        <f>$F20*$G20*L20*VLOOKUP($I20,'General Assumptions'!$B$9:J20,'Proposed Reallocations'!H$24,FALSE)</f>
        <v>8372.2319999999982</v>
      </c>
      <c r="I34" s="61">
        <f>$F20*$G20*M20*VLOOKUP($I20,'General Assumptions'!$B$9:K20,'Proposed Reallocations'!I$24,FALSE)</f>
        <v>8564.793335999997</v>
      </c>
      <c r="J34" s="61">
        <f>$F20*$G20*N20*VLOOKUP($I20,'General Assumptions'!$B$9:L20,'Proposed Reallocations'!J$24,FALSE)</f>
        <v>8761.783582727996</v>
      </c>
      <c r="K34" s="24"/>
      <c r="L34" s="24"/>
    </row>
    <row r="35" spans="2:17">
      <c r="C35" s="18"/>
      <c r="D35" s="18" t="s">
        <v>174</v>
      </c>
      <c r="E35" s="18"/>
      <c r="F35" s="61">
        <f>$F21*$G21*J21*VLOOKUP($I21,'General Assumptions'!$B$9:H21,'Proposed Reallocations'!F$24,FALSE)</f>
        <v>1000</v>
      </c>
      <c r="G35" s="61">
        <f>$F21*$G21*K21*VLOOKUP($I21,'General Assumptions'!$B$9:I21,'Proposed Reallocations'!G$24,FALSE)</f>
        <v>1022.9999999999999</v>
      </c>
      <c r="H35" s="61">
        <f>$F21*$G21*L21*VLOOKUP($I21,'General Assumptions'!$B$9:J21,'Proposed Reallocations'!H$24,FALSE)</f>
        <v>1046.5289999999998</v>
      </c>
      <c r="I35" s="61">
        <f>$F21*$G21*M21*VLOOKUP($I21,'General Assumptions'!$B$9:K21,'Proposed Reallocations'!I$24,FALSE)</f>
        <v>1070.5991669999996</v>
      </c>
      <c r="J35" s="61">
        <f>$F21*$G21*N21*VLOOKUP($I21,'General Assumptions'!$B$9:L21,'Proposed Reallocations'!J$24,FALSE)</f>
        <v>1095.2229478409995</v>
      </c>
      <c r="K35" s="24"/>
      <c r="L35" s="24"/>
    </row>
    <row r="37" spans="2:17" ht="5.45" customHeight="1">
      <c r="B37" s="43"/>
      <c r="C37" s="43"/>
      <c r="D37" s="43"/>
      <c r="E37" s="43"/>
      <c r="F37" s="72"/>
      <c r="G37" s="72"/>
      <c r="H37" s="72"/>
      <c r="I37" s="72"/>
      <c r="J37" s="72"/>
      <c r="K37" s="72"/>
      <c r="L37" s="72"/>
    </row>
    <row r="38" spans="2:17">
      <c r="P38" s="80">
        <v>0</v>
      </c>
      <c r="Q38" s="80">
        <v>1</v>
      </c>
    </row>
    <row r="39" spans="2:17">
      <c r="B39" s="53" t="s">
        <v>175</v>
      </c>
      <c r="C39" s="13"/>
      <c r="F39" s="24" t="s">
        <v>160</v>
      </c>
      <c r="G39" s="24" t="s">
        <v>161</v>
      </c>
      <c r="H39" s="24" t="s">
        <v>162</v>
      </c>
      <c r="I39" s="24"/>
      <c r="J39" s="24" t="s">
        <v>49</v>
      </c>
      <c r="K39" s="24" t="s">
        <v>50</v>
      </c>
      <c r="L39" s="24" t="s">
        <v>51</v>
      </c>
      <c r="M39" s="24" t="s">
        <v>52</v>
      </c>
      <c r="N39" s="24" t="s">
        <v>53</v>
      </c>
    </row>
    <row r="40" spans="2:17">
      <c r="C40" s="14" t="s">
        <v>163</v>
      </c>
      <c r="F40" s="24"/>
      <c r="G40" s="24"/>
      <c r="H40" s="24"/>
      <c r="I40" s="24"/>
      <c r="J40" s="24"/>
      <c r="K40" s="24"/>
      <c r="L40" s="24"/>
    </row>
    <row r="41" spans="2:17">
      <c r="D41" s="14" t="s">
        <v>176</v>
      </c>
      <c r="F41" s="23"/>
      <c r="G41" s="23"/>
      <c r="H41" s="73"/>
      <c r="I41" s="79" t="str">
        <f>IFERROR(VLOOKUP(H41,'General Assumptions'!$X$2:$Y$6,2,FALSE),"")</f>
        <v/>
      </c>
      <c r="J41" s="23"/>
      <c r="K41" s="75"/>
      <c r="L41" s="75"/>
      <c r="M41" s="75"/>
      <c r="N41" s="75"/>
    </row>
    <row r="42" spans="2:17">
      <c r="D42" s="14" t="s">
        <v>176</v>
      </c>
      <c r="F42" s="23"/>
      <c r="G42" s="23"/>
      <c r="H42" s="73"/>
      <c r="I42" s="79" t="str">
        <f>IFERROR(VLOOKUP(H42,'General Assumptions'!$X$2:$Y$6,2,FALSE),"")</f>
        <v/>
      </c>
      <c r="J42" s="23"/>
      <c r="K42" s="75"/>
      <c r="L42" s="75"/>
      <c r="M42" s="75"/>
      <c r="N42" s="75"/>
    </row>
    <row r="43" spans="2:17">
      <c r="D43" s="14" t="s">
        <v>176</v>
      </c>
      <c r="F43" s="23"/>
      <c r="G43" s="23"/>
      <c r="H43" s="73"/>
      <c r="I43" s="79" t="str">
        <f>IFERROR(VLOOKUP(H43,'General Assumptions'!$X$2:$Y$6,2,FALSE),"")</f>
        <v/>
      </c>
      <c r="J43" s="23"/>
      <c r="K43" s="75"/>
      <c r="L43" s="75"/>
      <c r="M43" s="75"/>
      <c r="N43" s="75"/>
    </row>
    <row r="44" spans="2:17">
      <c r="D44" s="14" t="s">
        <v>176</v>
      </c>
      <c r="F44" s="23"/>
      <c r="G44" s="23"/>
      <c r="H44" s="73"/>
      <c r="I44" s="79" t="str">
        <f>IFERROR(VLOOKUP(H44,'General Assumptions'!$X$2:$Y$6,2,FALSE),"")</f>
        <v/>
      </c>
      <c r="J44" s="23"/>
      <c r="K44" s="75"/>
      <c r="L44" s="75"/>
      <c r="M44" s="75"/>
      <c r="N44" s="75"/>
    </row>
    <row r="45" spans="2:17">
      <c r="F45" s="24"/>
      <c r="G45" s="24"/>
      <c r="H45" s="76"/>
      <c r="I45" s="74"/>
      <c r="J45" s="24"/>
      <c r="K45" s="24"/>
      <c r="L45" s="24"/>
    </row>
    <row r="46" spans="2:17">
      <c r="C46" s="14" t="s">
        <v>166</v>
      </c>
      <c r="F46" s="24"/>
      <c r="G46" s="24"/>
      <c r="H46" s="76"/>
      <c r="I46" s="74"/>
      <c r="J46" s="24"/>
      <c r="K46" s="24"/>
      <c r="L46" s="24"/>
    </row>
    <row r="47" spans="2:17">
      <c r="D47" s="14" t="s">
        <v>177</v>
      </c>
      <c r="F47" s="23"/>
      <c r="G47" s="23"/>
      <c r="H47" s="73"/>
      <c r="I47" s="79" t="str">
        <f>IFERROR(VLOOKUP(H47,'General Assumptions'!$X$2:$Y$6,2,FALSE),"")</f>
        <v/>
      </c>
      <c r="J47" s="23"/>
      <c r="K47" s="23"/>
      <c r="L47" s="23"/>
      <c r="M47" s="23"/>
      <c r="N47" s="23"/>
    </row>
    <row r="48" spans="2:17">
      <c r="D48" s="14" t="s">
        <v>177</v>
      </c>
      <c r="F48" s="23"/>
      <c r="G48" s="23"/>
      <c r="H48" s="73"/>
      <c r="I48" s="79" t="str">
        <f>IFERROR(VLOOKUP(H48,'General Assumptions'!$X$2:$Y$6,2,FALSE),"")</f>
        <v/>
      </c>
      <c r="J48" s="23"/>
      <c r="K48" s="23"/>
      <c r="L48" s="23"/>
      <c r="M48" s="23"/>
      <c r="N48" s="23"/>
    </row>
    <row r="49" spans="2:14">
      <c r="D49" s="14" t="s">
        <v>177</v>
      </c>
      <c r="F49" s="23"/>
      <c r="G49" s="23"/>
      <c r="H49" s="73"/>
      <c r="I49" s="79" t="str">
        <f>IFERROR(VLOOKUP(H49,'General Assumptions'!$X$2:$Y$6,2,FALSE),"")</f>
        <v/>
      </c>
      <c r="J49" s="23"/>
      <c r="K49" s="23"/>
      <c r="L49" s="23"/>
      <c r="M49" s="23"/>
      <c r="N49" s="23"/>
    </row>
    <row r="50" spans="2:14">
      <c r="D50" s="14" t="s">
        <v>177</v>
      </c>
      <c r="F50" s="23"/>
      <c r="G50" s="23"/>
      <c r="H50" s="73"/>
      <c r="I50" s="79" t="str">
        <f>IFERROR(VLOOKUP(H50,'General Assumptions'!$X$2:$Y$6,2,FALSE),"")</f>
        <v/>
      </c>
      <c r="J50" s="23"/>
      <c r="K50" s="23"/>
      <c r="L50" s="23"/>
      <c r="M50" s="23"/>
      <c r="N50" s="23"/>
    </row>
    <row r="51" spans="2:14">
      <c r="D51" s="14" t="s">
        <v>177</v>
      </c>
      <c r="F51" s="23"/>
      <c r="G51" s="23"/>
      <c r="H51" s="73"/>
      <c r="I51" s="79" t="str">
        <f>IFERROR(VLOOKUP(H51,'General Assumptions'!$X$2:$Y$6,2,FALSE),"")</f>
        <v/>
      </c>
      <c r="J51" s="23"/>
      <c r="K51" s="23"/>
      <c r="L51" s="23"/>
      <c r="M51" s="23"/>
      <c r="N51" s="23"/>
    </row>
    <row r="52" spans="2:14">
      <c r="F52" s="24"/>
      <c r="G52" s="24"/>
      <c r="H52" s="76"/>
      <c r="I52" s="74"/>
      <c r="J52" s="24"/>
      <c r="K52" s="24"/>
      <c r="L52" s="24"/>
    </row>
    <row r="53" spans="2:14">
      <c r="C53" s="14" t="s">
        <v>171</v>
      </c>
      <c r="F53" s="24"/>
      <c r="G53" s="24"/>
      <c r="H53" s="76"/>
      <c r="I53" s="74"/>
      <c r="J53" s="24"/>
      <c r="K53" s="24"/>
      <c r="L53" s="24"/>
    </row>
    <row r="54" spans="2:14">
      <c r="D54" s="14" t="s">
        <v>178</v>
      </c>
      <c r="F54" s="23"/>
      <c r="G54" s="23"/>
      <c r="H54" s="73"/>
      <c r="I54" s="79" t="str">
        <f>IFERROR(VLOOKUP(H54,'General Assumptions'!$X$2:$Y$6,2,FALSE),"")</f>
        <v/>
      </c>
      <c r="J54" s="23"/>
      <c r="K54" s="23"/>
      <c r="L54" s="23"/>
      <c r="M54" s="23"/>
      <c r="N54" s="23"/>
    </row>
    <row r="55" spans="2:14">
      <c r="D55" s="14" t="s">
        <v>178</v>
      </c>
      <c r="F55" s="23"/>
      <c r="G55" s="23"/>
      <c r="H55" s="73"/>
      <c r="I55" s="79" t="str">
        <f>IFERROR(VLOOKUP(H55,'General Assumptions'!$X$2:$Y$6,2,FALSE),"")</f>
        <v/>
      </c>
      <c r="J55" s="23"/>
      <c r="K55" s="23"/>
      <c r="L55" s="23"/>
      <c r="M55" s="23"/>
      <c r="N55" s="23"/>
    </row>
    <row r="56" spans="2:14">
      <c r="D56" s="14" t="s">
        <v>178</v>
      </c>
      <c r="F56" s="23"/>
      <c r="G56" s="23"/>
      <c r="H56" s="73"/>
      <c r="I56" s="79" t="str">
        <f>IFERROR(VLOOKUP(H56,'General Assumptions'!$X$2:$Y$6,2,FALSE),"")</f>
        <v/>
      </c>
      <c r="J56" s="23"/>
      <c r="K56" s="23"/>
      <c r="L56" s="23"/>
      <c r="M56" s="23"/>
      <c r="N56" s="23"/>
    </row>
    <row r="57" spans="2:14">
      <c r="D57" s="14" t="s">
        <v>178</v>
      </c>
      <c r="F57" s="23"/>
      <c r="G57" s="23"/>
      <c r="H57" s="73"/>
      <c r="I57" s="79" t="str">
        <f>IFERROR(VLOOKUP(H57,'General Assumptions'!$X$2:$Y$6,2,FALSE),"")</f>
        <v/>
      </c>
      <c r="J57" s="23"/>
      <c r="K57" s="23"/>
      <c r="L57" s="23"/>
      <c r="M57" s="23"/>
      <c r="N57" s="23"/>
    </row>
    <row r="58" spans="2:14">
      <c r="D58" s="14" t="s">
        <v>178</v>
      </c>
      <c r="F58" s="23"/>
      <c r="G58" s="23"/>
      <c r="H58" s="73"/>
      <c r="I58" s="79" t="str">
        <f>IFERROR(VLOOKUP(H58,'General Assumptions'!$X$2:$Y$6,2,FALSE),"")</f>
        <v/>
      </c>
      <c r="J58" s="23"/>
      <c r="K58" s="23"/>
      <c r="L58" s="23"/>
      <c r="M58" s="23"/>
      <c r="N58" s="23"/>
    </row>
    <row r="59" spans="2:14">
      <c r="F59" s="24"/>
      <c r="G59" s="24"/>
      <c r="H59" s="24"/>
      <c r="I59" s="24"/>
      <c r="J59" s="24"/>
      <c r="K59" s="24"/>
      <c r="L59" s="24"/>
    </row>
    <row r="60" spans="2:14">
      <c r="F60" s="77">
        <v>7</v>
      </c>
      <c r="G60" s="77">
        <v>8</v>
      </c>
      <c r="H60" s="77">
        <v>9</v>
      </c>
      <c r="I60" s="77">
        <v>10</v>
      </c>
      <c r="J60" s="77">
        <v>11</v>
      </c>
      <c r="K60" s="24"/>
      <c r="L60" s="24"/>
    </row>
    <row r="61" spans="2:14">
      <c r="B61" s="53" t="s">
        <v>179</v>
      </c>
      <c r="F61" s="26" t="s">
        <v>49</v>
      </c>
      <c r="G61" s="26" t="s">
        <v>50</v>
      </c>
      <c r="H61" s="26" t="s">
        <v>51</v>
      </c>
      <c r="I61" s="26" t="s">
        <v>52</v>
      </c>
      <c r="J61" s="26" t="s">
        <v>53</v>
      </c>
      <c r="K61" s="24"/>
      <c r="L61" s="24"/>
    </row>
    <row r="62" spans="2:14">
      <c r="C62" s="14" t="s">
        <v>163</v>
      </c>
      <c r="F62" s="24"/>
      <c r="G62" s="24"/>
      <c r="H62" s="24"/>
      <c r="I62" s="24"/>
      <c r="J62" s="24"/>
      <c r="K62" s="24"/>
      <c r="L62" s="24"/>
    </row>
    <row r="63" spans="2:14">
      <c r="D63" t="str">
        <f>D41</f>
        <v>[Position]</v>
      </c>
      <c r="F63" s="61" t="str">
        <f>IFERROR($F41*$G41*J41*VLOOKUP($I41,'General Assumptions'!$B$9:H41,'Proposed Reallocations'!F$24,FALSE),"")</f>
        <v/>
      </c>
      <c r="G63" s="61" t="str">
        <f>IFERROR($F41*$G41*K41*VLOOKUP($I41,'General Assumptions'!$B$9:I41,'Proposed Reallocations'!G$24,FALSE),"")</f>
        <v/>
      </c>
      <c r="H63" s="61" t="str">
        <f>IFERROR($F41*$G41*L41*VLOOKUP($I41,'General Assumptions'!$B$9:J41,'Proposed Reallocations'!H$24,FALSE),"")</f>
        <v/>
      </c>
      <c r="I63" s="61" t="str">
        <f>IFERROR($F41*$G41*M41*VLOOKUP($I41,'General Assumptions'!$B$9:K41,'Proposed Reallocations'!I$24,FALSE),"")</f>
        <v/>
      </c>
      <c r="J63" s="61" t="str">
        <f>IFERROR($F41*$G41*N41*VLOOKUP($I41,'General Assumptions'!$B$9:L41,'Proposed Reallocations'!J$24,FALSE),"")</f>
        <v/>
      </c>
      <c r="K63" s="24"/>
      <c r="L63" s="71"/>
      <c r="M63" s="71"/>
      <c r="N63" s="71"/>
    </row>
    <row r="64" spans="2:14">
      <c r="D64" t="str">
        <f t="shared" ref="D64:D66" si="0">D42</f>
        <v>[Position]</v>
      </c>
      <c r="F64" s="61" t="str">
        <f>IFERROR($F42*$G42*J42*VLOOKUP($I42,'General Assumptions'!$B$9:H42,'Proposed Reallocations'!F$24,FALSE),"")</f>
        <v/>
      </c>
      <c r="G64" s="61" t="str">
        <f>IFERROR($F42*$G42*K42*VLOOKUP($I42,'General Assumptions'!$B$9:I42,'Proposed Reallocations'!G$24,FALSE),"")</f>
        <v/>
      </c>
      <c r="H64" s="61" t="str">
        <f>IFERROR($F42*$G42*L42*VLOOKUP($I42,'General Assumptions'!$B$9:J42,'Proposed Reallocations'!H$24,FALSE),"")</f>
        <v/>
      </c>
      <c r="I64" s="61" t="str">
        <f>IFERROR($F42*$G42*M42*VLOOKUP($I42,'General Assumptions'!$B$9:K42,'Proposed Reallocations'!I$24,FALSE),"")</f>
        <v/>
      </c>
      <c r="J64" s="61" t="str">
        <f>IFERROR($F42*$G42*N42*VLOOKUP($I42,'General Assumptions'!$B$9:L42,'Proposed Reallocations'!J$24,FALSE),"")</f>
        <v/>
      </c>
      <c r="K64" s="24"/>
      <c r="L64" s="71"/>
      <c r="M64" s="71"/>
      <c r="N64" s="71"/>
    </row>
    <row r="65" spans="3:14">
      <c r="D65" t="str">
        <f t="shared" si="0"/>
        <v>[Position]</v>
      </c>
      <c r="F65" s="61" t="str">
        <f>IFERROR($F43*$G43*J43*VLOOKUP($I43,'General Assumptions'!$B$9:H43,'Proposed Reallocations'!F$24,FALSE),"")</f>
        <v/>
      </c>
      <c r="G65" s="61" t="str">
        <f>IFERROR($F43*$G43*K43*VLOOKUP($I43,'General Assumptions'!$B$9:I43,'Proposed Reallocations'!G$24,FALSE),"")</f>
        <v/>
      </c>
      <c r="H65" s="61" t="str">
        <f>IFERROR($F43*$G43*L43*VLOOKUP($I43,'General Assumptions'!$B$9:J43,'Proposed Reallocations'!H$24,FALSE),"")</f>
        <v/>
      </c>
      <c r="I65" s="61" t="str">
        <f>IFERROR($F43*$G43*M43*VLOOKUP($I43,'General Assumptions'!$B$9:K43,'Proposed Reallocations'!I$24,FALSE),"")</f>
        <v/>
      </c>
      <c r="J65" s="61" t="str">
        <f>IFERROR($F43*$G43*N43*VLOOKUP($I43,'General Assumptions'!$B$9:L43,'Proposed Reallocations'!J$24,FALSE),"")</f>
        <v/>
      </c>
      <c r="K65" s="24"/>
      <c r="L65" s="71"/>
      <c r="M65" s="71"/>
      <c r="N65" s="71"/>
    </row>
    <row r="66" spans="3:14">
      <c r="D66" t="str">
        <f t="shared" si="0"/>
        <v>[Position]</v>
      </c>
      <c r="F66" s="61" t="str">
        <f>IFERROR($F44*$G44*J44*VLOOKUP($I44,'General Assumptions'!$B$9:H44,'Proposed Reallocations'!F$24,FALSE),"")</f>
        <v/>
      </c>
      <c r="G66" s="61" t="str">
        <f>IFERROR($F44*$G44*K44*VLOOKUP($I44,'General Assumptions'!$B$9:I44,'Proposed Reallocations'!G$24,FALSE),"")</f>
        <v/>
      </c>
      <c r="H66" s="61" t="str">
        <f>IFERROR($F44*$G44*L44*VLOOKUP($I44,'General Assumptions'!$B$9:J44,'Proposed Reallocations'!H$24,FALSE),"")</f>
        <v/>
      </c>
      <c r="I66" s="61" t="str">
        <f>IFERROR($F44*$G44*M44*VLOOKUP($I44,'General Assumptions'!$B$9:K44,'Proposed Reallocations'!I$24,FALSE),"")</f>
        <v/>
      </c>
      <c r="J66" s="61" t="str">
        <f>IFERROR($F44*$G44*N44*VLOOKUP($I44,'General Assumptions'!$B$9:L44,'Proposed Reallocations'!J$24,FALSE),"")</f>
        <v/>
      </c>
      <c r="K66" s="24"/>
      <c r="L66" s="71"/>
      <c r="M66" s="71"/>
      <c r="N66" s="71"/>
    </row>
    <row r="67" spans="3:14">
      <c r="F67" s="24"/>
      <c r="G67" s="24"/>
      <c r="H67" s="24"/>
      <c r="I67" s="24"/>
      <c r="J67" s="24"/>
      <c r="K67" s="24"/>
      <c r="L67" s="24"/>
    </row>
    <row r="68" spans="3:14">
      <c r="C68" s="14" t="s">
        <v>166</v>
      </c>
      <c r="F68" s="24"/>
      <c r="G68" s="24"/>
      <c r="H68" s="24"/>
      <c r="I68" s="24"/>
      <c r="J68" s="24"/>
      <c r="K68" s="24"/>
      <c r="L68" s="24"/>
    </row>
    <row r="69" spans="3:14">
      <c r="D69" t="str">
        <f>D47</f>
        <v>[Service]</v>
      </c>
      <c r="F69" s="61" t="str">
        <f>IFERROR($F47*$G47*J47*VLOOKUP($I47,'General Assumptions'!$B$9:H44,'Proposed Reallocations'!F$24,FALSE),"")</f>
        <v/>
      </c>
      <c r="G69" s="61" t="str">
        <f>IFERROR($F47*$G47*K47*VLOOKUP($I47,'General Assumptions'!$B$9:I44,'Proposed Reallocations'!G$24,FALSE),"")</f>
        <v/>
      </c>
      <c r="H69" s="61" t="str">
        <f>IFERROR($F47*$G47*L47*VLOOKUP($I47,'General Assumptions'!$B$9:J44,'Proposed Reallocations'!H$24,FALSE),"")</f>
        <v/>
      </c>
      <c r="I69" s="61" t="str">
        <f>IFERROR($F47*$G47*M47*VLOOKUP($I47,'General Assumptions'!$B$9:K44,'Proposed Reallocations'!I$24,FALSE),"")</f>
        <v/>
      </c>
      <c r="J69" s="61" t="str">
        <f>IFERROR($F47*$G47*N47*VLOOKUP($I47,'General Assumptions'!$B$9:L44,'Proposed Reallocations'!J$24,FALSE),"")</f>
        <v/>
      </c>
      <c r="K69" s="24"/>
      <c r="L69" s="24"/>
    </row>
    <row r="70" spans="3:14">
      <c r="D70" t="str">
        <f t="shared" ref="D70:D73" si="1">D48</f>
        <v>[Service]</v>
      </c>
      <c r="F70" s="61" t="str">
        <f>IFERROR($F48*$G48*J48*VLOOKUP($I48,'General Assumptions'!$B$9:H45,'Proposed Reallocations'!F$24,FALSE),"")</f>
        <v/>
      </c>
      <c r="G70" s="61" t="str">
        <f>IFERROR($F48*$G48*K48*VLOOKUP($I48,'General Assumptions'!$B$9:I45,'Proposed Reallocations'!G$24,FALSE),"")</f>
        <v/>
      </c>
      <c r="H70" s="61" t="str">
        <f>IFERROR($F48*$G48*L48*VLOOKUP($I48,'General Assumptions'!$B$9:J45,'Proposed Reallocations'!H$24,FALSE),"")</f>
        <v/>
      </c>
      <c r="I70" s="61" t="str">
        <f>IFERROR($F48*$G48*M48*VLOOKUP($I48,'General Assumptions'!$B$9:K45,'Proposed Reallocations'!I$24,FALSE),"")</f>
        <v/>
      </c>
      <c r="J70" s="61" t="str">
        <f>IFERROR($F48*$G48*N48*VLOOKUP($I48,'General Assumptions'!$B$9:L45,'Proposed Reallocations'!J$24,FALSE),"")</f>
        <v/>
      </c>
      <c r="K70" s="24"/>
      <c r="L70" s="24"/>
    </row>
    <row r="71" spans="3:14">
      <c r="D71" t="str">
        <f t="shared" si="1"/>
        <v>[Service]</v>
      </c>
      <c r="F71" s="61" t="str">
        <f>IFERROR($F49*$G49*J49*VLOOKUP($I49,'General Assumptions'!$B$9:H46,'Proposed Reallocations'!F$24,FALSE),"")</f>
        <v/>
      </c>
      <c r="G71" s="61" t="str">
        <f>IFERROR($F49*$G49*K49*VLOOKUP($I49,'General Assumptions'!$B$9:I46,'Proposed Reallocations'!G$24,FALSE),"")</f>
        <v/>
      </c>
      <c r="H71" s="61" t="str">
        <f>IFERROR($F49*$G49*L49*VLOOKUP($I49,'General Assumptions'!$B$9:J46,'Proposed Reallocations'!H$24,FALSE),"")</f>
        <v/>
      </c>
      <c r="I71" s="61" t="str">
        <f>IFERROR($F49*$G49*M49*VLOOKUP($I49,'General Assumptions'!$B$9:K46,'Proposed Reallocations'!I$24,FALSE),"")</f>
        <v/>
      </c>
      <c r="J71" s="61" t="str">
        <f>IFERROR($F49*$G49*N49*VLOOKUP($I49,'General Assumptions'!$B$9:L46,'Proposed Reallocations'!J$24,FALSE),"")</f>
        <v/>
      </c>
      <c r="K71" s="24"/>
      <c r="L71" s="24"/>
    </row>
    <row r="72" spans="3:14">
      <c r="D72" t="str">
        <f t="shared" si="1"/>
        <v>[Service]</v>
      </c>
      <c r="F72" s="61" t="str">
        <f>IFERROR($F50*$G50*J50*VLOOKUP($I50,'General Assumptions'!$B$9:H47,'Proposed Reallocations'!F$24,FALSE),"")</f>
        <v/>
      </c>
      <c r="G72" s="61" t="str">
        <f>IFERROR($F50*$G50*K50*VLOOKUP($I50,'General Assumptions'!$B$9:I47,'Proposed Reallocations'!G$24,FALSE),"")</f>
        <v/>
      </c>
      <c r="H72" s="61" t="str">
        <f>IFERROR($F50*$G50*L50*VLOOKUP($I50,'General Assumptions'!$B$9:J47,'Proposed Reallocations'!H$24,FALSE),"")</f>
        <v/>
      </c>
      <c r="I72" s="61" t="str">
        <f>IFERROR($F50*$G50*M50*VLOOKUP($I50,'General Assumptions'!$B$9:K47,'Proposed Reallocations'!I$24,FALSE),"")</f>
        <v/>
      </c>
      <c r="J72" s="61" t="str">
        <f>IFERROR($F50*$G50*N50*VLOOKUP($I50,'General Assumptions'!$B$9:L47,'Proposed Reallocations'!J$24,FALSE),"")</f>
        <v/>
      </c>
      <c r="K72" s="24"/>
      <c r="L72" s="24"/>
    </row>
    <row r="73" spans="3:14">
      <c r="D73" t="str">
        <f t="shared" si="1"/>
        <v>[Service]</v>
      </c>
      <c r="F73" s="61" t="str">
        <f>IFERROR($F51*$G51*J51*VLOOKUP($I51,'General Assumptions'!$B$9:H48,'Proposed Reallocations'!F$24,FALSE),"")</f>
        <v/>
      </c>
      <c r="G73" s="61" t="str">
        <f>IFERROR($F51*$G51*K51*VLOOKUP($I51,'General Assumptions'!$B$9:I48,'Proposed Reallocations'!G$24,FALSE),"")</f>
        <v/>
      </c>
      <c r="H73" s="61" t="str">
        <f>IFERROR($F51*$G51*L51*VLOOKUP($I51,'General Assumptions'!$B$9:J48,'Proposed Reallocations'!H$24,FALSE),"")</f>
        <v/>
      </c>
      <c r="I73" s="61" t="str">
        <f>IFERROR($F51*$G51*M51*VLOOKUP($I51,'General Assumptions'!$B$9:K48,'Proposed Reallocations'!I$24,FALSE),"")</f>
        <v/>
      </c>
      <c r="J73" s="61" t="str">
        <f>IFERROR($F51*$G51*N51*VLOOKUP($I51,'General Assumptions'!$B$9:L48,'Proposed Reallocations'!J$24,FALSE),"")</f>
        <v/>
      </c>
      <c r="K73" s="24"/>
      <c r="L73" s="24"/>
    </row>
    <row r="74" spans="3:14">
      <c r="F74" s="24"/>
      <c r="G74" s="24"/>
      <c r="H74" s="24"/>
      <c r="I74" s="24"/>
      <c r="J74" s="24"/>
      <c r="K74" s="24"/>
      <c r="L74" s="24"/>
    </row>
    <row r="75" spans="3:14">
      <c r="C75" s="14" t="s">
        <v>171</v>
      </c>
      <c r="F75" s="24"/>
      <c r="G75" s="24"/>
      <c r="H75" s="24"/>
      <c r="I75" s="24"/>
      <c r="J75" s="24"/>
      <c r="K75" s="24"/>
      <c r="L75" s="24"/>
    </row>
    <row r="76" spans="3:14">
      <c r="D76" t="str">
        <f>D54</f>
        <v>[Item]</v>
      </c>
      <c r="F76" s="61" t="str">
        <f>IFERROR($F54*$G54*J54*VLOOKUP($I54,'General Assumptions'!$B$9:H48,'Proposed Reallocations'!F$24,FALSE),"")</f>
        <v/>
      </c>
      <c r="G76" s="61" t="str">
        <f>IFERROR($F54*$G54*K54*VLOOKUP($I54,'General Assumptions'!$B$9:I48,'Proposed Reallocations'!G$24,FALSE),"")</f>
        <v/>
      </c>
      <c r="H76" s="61" t="str">
        <f>IFERROR($F54*$G54*L54*VLOOKUP($I54,'General Assumptions'!$B$9:J48,'Proposed Reallocations'!H$24,FALSE),"")</f>
        <v/>
      </c>
      <c r="I76" s="61" t="str">
        <f>IFERROR($F54*$G54*M54*VLOOKUP($I54,'General Assumptions'!$B$9:K48,'Proposed Reallocations'!I$24,FALSE),"")</f>
        <v/>
      </c>
      <c r="J76" s="61" t="str">
        <f>IFERROR($F54*$G54*N54*VLOOKUP($I54,'General Assumptions'!$B$9:L48,'Proposed Reallocations'!J$24,FALSE),"")</f>
        <v/>
      </c>
      <c r="K76" s="24"/>
      <c r="L76" s="24"/>
    </row>
    <row r="77" spans="3:14">
      <c r="D77" t="str">
        <f t="shared" ref="D77:D80" si="2">D55</f>
        <v>[Item]</v>
      </c>
      <c r="F77" s="61" t="str">
        <f>IFERROR($F55*$G55*J55*VLOOKUP($I55,'General Assumptions'!$B$9:H49,'Proposed Reallocations'!F$24,FALSE),"")</f>
        <v/>
      </c>
      <c r="G77" s="61" t="str">
        <f>IFERROR($F55*$G55*K55*VLOOKUP($I55,'General Assumptions'!$B$9:I49,'Proposed Reallocations'!G$24,FALSE),"")</f>
        <v/>
      </c>
      <c r="H77" s="61" t="str">
        <f>IFERROR($F55*$G55*L55*VLOOKUP($I55,'General Assumptions'!$B$9:J49,'Proposed Reallocations'!H$24,FALSE),"")</f>
        <v/>
      </c>
      <c r="I77" s="61" t="str">
        <f>IFERROR($F55*$G55*M55*VLOOKUP($I55,'General Assumptions'!$B$9:K49,'Proposed Reallocations'!I$24,FALSE),"")</f>
        <v/>
      </c>
      <c r="J77" s="61" t="str">
        <f>IFERROR($F55*$G55*N55*VLOOKUP($I55,'General Assumptions'!$B$9:L49,'Proposed Reallocations'!J$24,FALSE),"")</f>
        <v/>
      </c>
      <c r="K77" s="24"/>
      <c r="L77" s="24"/>
    </row>
    <row r="78" spans="3:14">
      <c r="D78" t="str">
        <f t="shared" si="2"/>
        <v>[Item]</v>
      </c>
      <c r="F78" s="61" t="str">
        <f>IFERROR($F56*$G56*J56*VLOOKUP($I56,'General Assumptions'!$B$9:H50,'Proposed Reallocations'!F$24,FALSE),"")</f>
        <v/>
      </c>
      <c r="G78" s="61" t="str">
        <f>IFERROR($F56*$G56*K56*VLOOKUP($I56,'General Assumptions'!$B$9:I50,'Proposed Reallocations'!G$24,FALSE),"")</f>
        <v/>
      </c>
      <c r="H78" s="61" t="str">
        <f>IFERROR($F56*$G56*L56*VLOOKUP($I56,'General Assumptions'!$B$9:J50,'Proposed Reallocations'!H$24,FALSE),"")</f>
        <v/>
      </c>
      <c r="I78" s="61" t="str">
        <f>IFERROR($F56*$G56*M56*VLOOKUP($I56,'General Assumptions'!$B$9:K50,'Proposed Reallocations'!I$24,FALSE),"")</f>
        <v/>
      </c>
      <c r="J78" s="61" t="str">
        <f>IFERROR($F56*$G56*N56*VLOOKUP($I56,'General Assumptions'!$B$9:L50,'Proposed Reallocations'!J$24,FALSE),"")</f>
        <v/>
      </c>
    </row>
    <row r="79" spans="3:14">
      <c r="D79" t="str">
        <f t="shared" si="2"/>
        <v>[Item]</v>
      </c>
      <c r="F79" s="61" t="str">
        <f>IFERROR($F57*$G57*J57*VLOOKUP($I57,'General Assumptions'!$B$9:H51,'Proposed Reallocations'!F$24,FALSE),"")</f>
        <v/>
      </c>
      <c r="G79" s="61" t="str">
        <f>IFERROR($F57*$G57*K57*VLOOKUP($I57,'General Assumptions'!$B$9:I51,'Proposed Reallocations'!G$24,FALSE),"")</f>
        <v/>
      </c>
      <c r="H79" s="61" t="str">
        <f>IFERROR($F57*$G57*L57*VLOOKUP($I57,'General Assumptions'!$B$9:J51,'Proposed Reallocations'!H$24,FALSE),"")</f>
        <v/>
      </c>
      <c r="I79" s="61" t="str">
        <f>IFERROR($F57*$G57*M57*VLOOKUP($I57,'General Assumptions'!$B$9:K51,'Proposed Reallocations'!I$24,FALSE),"")</f>
        <v/>
      </c>
      <c r="J79" s="61" t="str">
        <f>IFERROR($F57*$G57*N57*VLOOKUP($I57,'General Assumptions'!$B$9:L51,'Proposed Reallocations'!J$24,FALSE),"")</f>
        <v/>
      </c>
    </row>
    <row r="80" spans="3:14">
      <c r="D80" t="str">
        <f t="shared" si="2"/>
        <v>[Item]</v>
      </c>
      <c r="F80" s="61" t="str">
        <f>IFERROR($F58*$G58*J58*VLOOKUP($I58,'General Assumptions'!$B$9:H52,'Proposed Reallocations'!F$24,FALSE),"")</f>
        <v/>
      </c>
      <c r="G80" s="61" t="str">
        <f>IFERROR($F58*$G58*K58*VLOOKUP($I58,'General Assumptions'!$B$9:I52,'Proposed Reallocations'!G$24,FALSE),"")</f>
        <v/>
      </c>
      <c r="H80" s="61" t="str">
        <f>IFERROR($F58*$G58*L58*VLOOKUP($I58,'General Assumptions'!$B$9:J52,'Proposed Reallocations'!H$24,FALSE),"")</f>
        <v/>
      </c>
      <c r="I80" s="61" t="str">
        <f>IFERROR($F58*$G58*M58*VLOOKUP($I58,'General Assumptions'!$B$9:K52,'Proposed Reallocations'!I$24,FALSE),"")</f>
        <v/>
      </c>
      <c r="J80" s="61" t="str">
        <f>IFERROR($F58*$G58*N58*VLOOKUP($I58,'General Assumptions'!$B$9:L52,'Proposed Reallocations'!J$24,FALSE),"")</f>
        <v/>
      </c>
    </row>
    <row r="82" spans="4:10">
      <c r="D82" s="14" t="s">
        <v>180</v>
      </c>
      <c r="F82" s="54">
        <f>SUM(F63:F80)</f>
        <v>0</v>
      </c>
      <c r="G82" s="54">
        <f t="shared" ref="G82:J82" si="3">SUM(G63:G80)</f>
        <v>0</v>
      </c>
      <c r="H82" s="54">
        <f t="shared" si="3"/>
        <v>0</v>
      </c>
      <c r="I82" s="54">
        <f t="shared" si="3"/>
        <v>0</v>
      </c>
      <c r="J82" s="54">
        <f t="shared" si="3"/>
        <v>0</v>
      </c>
    </row>
  </sheetData>
  <sheetProtection sheet="1" objects="1" scenarios="1"/>
  <dataValidations count="1">
    <dataValidation type="list" allowBlank="1" showInputMessage="1" showErrorMessage="1" sqref="J41:N58" xr:uid="{DC676E85-71BB-4A41-9638-F71FEC1CA3CE}">
      <formula1>$P$38:$Q$38</formula1>
    </dataValidation>
  </dataValidations>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allowBlank="1" showInputMessage="1" showErrorMessage="1" xr:uid="{B1ADCB19-EEF2-4B01-B6E1-BF2A9890A7A5}">
          <x14:formula1>
            <xm:f>'General Assumptions'!$X$2:$X$6</xm:f>
          </x14:formula1>
          <xm:sqref>H13 H16:H17 H20:H21 H47:H51 H41:H44 H54:H58</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lcf76f155ced4ddcb4097134ff3c332f xmlns="bc086252-bd3d-4c19-af45-fa1fc75ab686">
      <Terms xmlns="http://schemas.microsoft.com/office/infopath/2007/PartnerControls"/>
    </lcf76f155ced4ddcb4097134ff3c332f>
    <_ip_UnifiedCompliancePolicyProperties xmlns="http://schemas.microsoft.com/sharepoint/v3" xsi:nil="true"/>
    <TaxCatchAll xmlns="fb4ce569-0273-4228-9157-33b14876d01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8DDC394D0B3524A8F58C23D61CE3B3B" ma:contentTypeVersion="20" ma:contentTypeDescription="Create a new document." ma:contentTypeScope="" ma:versionID="790b2d92ba4a064f0142fc52529daff2">
  <xsd:schema xmlns:xsd="http://www.w3.org/2001/XMLSchema" xmlns:xs="http://www.w3.org/2001/XMLSchema" xmlns:p="http://schemas.microsoft.com/office/2006/metadata/properties" xmlns:ns1="http://schemas.microsoft.com/sharepoint/v3" xmlns:ns2="bc086252-bd3d-4c19-af45-fa1fc75ab686" xmlns:ns3="fb4ce569-0273-4228-9157-33b14876d013" targetNamespace="http://schemas.microsoft.com/office/2006/metadata/properties" ma:root="true" ma:fieldsID="eb3a8255dacf406bf83036098bf249d0" ns1:_="" ns2:_="" ns3:_="">
    <xsd:import namespace="http://schemas.microsoft.com/sharepoint/v3"/>
    <xsd:import namespace="bc086252-bd3d-4c19-af45-fa1fc75ab686"/>
    <xsd:import namespace="fb4ce569-0273-4228-9157-33b14876d01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Location" minOccurs="0"/>
                <xsd:element ref="ns2:MediaServiceGenerationTime" minOccurs="0"/>
                <xsd:element ref="ns2:MediaServiceEventHashCode" minOccurs="0"/>
                <xsd:element ref="ns2:MediaServiceOCR" minOccurs="0"/>
                <xsd:element ref="ns3:SharedWithUsers" minOccurs="0"/>
                <xsd:element ref="ns3:SharedWithDetails" minOccurs="0"/>
                <xsd:element ref="ns2:MediaLengthInSeconds" minOccurs="0"/>
                <xsd:element ref="ns2:lcf76f155ced4ddcb4097134ff3c332f" minOccurs="0"/>
                <xsd:element ref="ns3:TaxCatchAll" minOccurs="0"/>
                <xsd:element ref="ns1:_ip_UnifiedCompliancePolicyProperties" minOccurs="0"/>
                <xsd:element ref="ns1:_ip_UnifiedCompliancePolicyUIAc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4" nillable="true" ma:displayName="Unified Compliance Policy Properties" ma:hidden="true" ma:internalName="_ip_UnifiedCompliancePolicyProperties">
      <xsd:simpleType>
        <xsd:restriction base="dms:Note"/>
      </xsd:simpleType>
    </xsd:element>
    <xsd:element name="_ip_UnifiedCompliancePolicyUIAction" ma:index="25"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c086252-bd3d-4c19-af45-fa1fc75ab6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2133fc88-55e6-4226-9516-9bd3a7d320f5"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6" nillable="true" ma:displayName="MediaServiceObjectDetectorVersions"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b4ce569-0273-4228-9157-33b14876d01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adb24926-93e8-4490-bc07-130724342e3d}" ma:internalName="TaxCatchAll" ma:showField="CatchAllData" ma:web="fb4ce569-0273-4228-9157-33b14876d01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E5C6485-CDD2-454C-8C29-4FDE053E03A3}">
  <ds:schemaRefs>
    <ds:schemaRef ds:uri="http://schemas.microsoft.com/office/2006/metadata/properties"/>
    <ds:schemaRef ds:uri="http://purl.org/dc/dcmitype/"/>
    <ds:schemaRef ds:uri="http://www.w3.org/XML/1998/namespace"/>
    <ds:schemaRef ds:uri="http://schemas.openxmlformats.org/package/2006/metadata/core-properties"/>
    <ds:schemaRef ds:uri="bc086252-bd3d-4c19-af45-fa1fc75ab686"/>
    <ds:schemaRef ds:uri="http://schemas.microsoft.com/office/2006/documentManagement/types"/>
    <ds:schemaRef ds:uri="http://schemas.microsoft.com/sharepoint/v3"/>
    <ds:schemaRef ds:uri="http://schemas.microsoft.com/office/infopath/2007/PartnerControls"/>
    <ds:schemaRef ds:uri="fb4ce569-0273-4228-9157-33b14876d013"/>
    <ds:schemaRef ds:uri="http://purl.org/dc/terms/"/>
    <ds:schemaRef ds:uri="http://purl.org/dc/elements/1.1/"/>
  </ds:schemaRefs>
</ds:datastoreItem>
</file>

<file path=customXml/itemProps2.xml><?xml version="1.0" encoding="utf-8"?>
<ds:datastoreItem xmlns:ds="http://schemas.openxmlformats.org/officeDocument/2006/customXml" ds:itemID="{8A600CF2-9FDA-4B70-98A3-B0FF0AC7B32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bc086252-bd3d-4c19-af45-fa1fc75ab686"/>
    <ds:schemaRef ds:uri="fb4ce569-0273-4228-9157-33b14876d01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1FE69A5-3276-480D-A58D-30DE8F9E9A2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READ ME FIRST!</vt:lpstr>
      <vt:lpstr>Summary</vt:lpstr>
      <vt:lpstr>General Assumptions</vt:lpstr>
      <vt:lpstr>Staffing Assumptions</vt:lpstr>
      <vt:lpstr>Staffing Calculations</vt:lpstr>
      <vt:lpstr>Purchased Services</vt:lpstr>
      <vt:lpstr>Non-Personnel</vt:lpstr>
      <vt:lpstr>Physical Plant</vt:lpstr>
      <vt:lpstr>Proposed Reallocations</vt:lpstr>
      <vt:lpstr>Sources of Funds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Daniel  Barcan</dc:creator>
  <cp:keywords/>
  <dc:description/>
  <cp:lastModifiedBy>Strumolo, Allison</cp:lastModifiedBy>
  <cp:revision/>
  <dcterms:created xsi:type="dcterms:W3CDTF">2024-12-30T19:49:30Z</dcterms:created>
  <dcterms:modified xsi:type="dcterms:W3CDTF">2025-01-06T14:50:13Z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0x01010008DDC394D0B3524A8F58C23D61CE3B3B</vt:lpwstr>
  </property>
</Properties>
</file>