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miller\Documents\ESSER Data Collection\"/>
    </mc:Choice>
  </mc:AlternateContent>
  <xr:revisionPtr revIDLastSave="0" documentId="8_{AB180794-4DC7-4E6B-A0DE-D7FDEC53B97E}" xr6:coauthVersionLast="47" xr6:coauthVersionMax="47" xr10:uidLastSave="{00000000-0000-0000-0000-000000000000}"/>
  <bookViews>
    <workbookView xWindow="-120" yWindow="-120" windowWidth="29040" windowHeight="1584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1" l="1"/>
  <c r="E60" i="1"/>
  <c r="G107" i="1" l="1"/>
  <c r="H107" i="1"/>
  <c r="E78" i="1"/>
  <c r="E79" i="1"/>
  <c r="E80" i="1" s="1"/>
  <c r="G67" i="1"/>
  <c r="G66" i="1"/>
  <c r="G64" i="1" s="1"/>
  <c r="G46" i="1"/>
  <c r="E49" i="1"/>
  <c r="G45" i="1"/>
  <c r="E59" i="1"/>
  <c r="G44" i="1"/>
  <c r="E57" i="1"/>
  <c r="E55" i="1"/>
  <c r="E54" i="1"/>
  <c r="G25" i="1"/>
  <c r="G24" i="1"/>
  <c r="F13" i="1"/>
  <c r="F14" i="1"/>
  <c r="H14" i="1" s="1"/>
  <c r="G31" i="1"/>
  <c r="G83" i="1"/>
  <c r="G99" i="1"/>
  <c r="E99" i="1"/>
  <c r="G95" i="1"/>
  <c r="E95" i="1"/>
  <c r="G91" i="1"/>
  <c r="E91" i="1"/>
  <c r="G80" i="1"/>
  <c r="G76" i="1"/>
  <c r="E76" i="1"/>
  <c r="G72" i="1"/>
  <c r="E72" i="1"/>
  <c r="G61" i="1"/>
  <c r="E61" i="1"/>
  <c r="G57" i="1"/>
  <c r="G53" i="1"/>
  <c r="E53" i="1"/>
  <c r="B21" i="1"/>
  <c r="G39" i="1"/>
  <c r="G35" i="1"/>
  <c r="E39" i="1"/>
  <c r="E35" i="1"/>
  <c r="E31" i="1"/>
  <c r="F10" i="1"/>
  <c r="H10" i="1" s="1"/>
  <c r="F18" i="1"/>
  <c r="H18" i="1" s="1"/>
  <c r="G106" i="1" l="1"/>
  <c r="H106" i="1" s="1"/>
  <c r="G105" i="1"/>
  <c r="H57" i="1"/>
  <c r="I57" i="1" s="1"/>
  <c r="G23" i="1"/>
  <c r="H80" i="1"/>
  <c r="I80" i="1" s="1"/>
  <c r="H105" i="1"/>
  <c r="H95" i="1"/>
  <c r="I95" i="1" s="1"/>
  <c r="H76" i="1"/>
  <c r="I76" i="1" s="1"/>
  <c r="H91" i="1"/>
  <c r="I91" i="1" s="1"/>
  <c r="H99" i="1"/>
  <c r="I99" i="1" s="1"/>
  <c r="G100" i="1"/>
  <c r="E100" i="1"/>
  <c r="H72" i="1"/>
  <c r="I72" i="1" s="1"/>
  <c r="G81" i="1"/>
  <c r="E81" i="1"/>
  <c r="H53" i="1"/>
  <c r="I53" i="1" s="1"/>
  <c r="E62" i="1"/>
  <c r="G62" i="1"/>
  <c r="H61" i="1"/>
  <c r="I61" i="1" s="1"/>
  <c r="H39" i="1"/>
  <c r="I39" i="1" s="1"/>
  <c r="H31" i="1"/>
  <c r="I31" i="1" s="1"/>
  <c r="H21" i="1"/>
  <c r="G40" i="1"/>
  <c r="E40" i="1"/>
  <c r="H35" i="1"/>
  <c r="I35" i="1" s="1"/>
  <c r="F21" i="1"/>
  <c r="I81" i="1" l="1"/>
  <c r="G109" i="1"/>
  <c r="H100" i="1"/>
  <c r="H109" i="1"/>
  <c r="I100" i="1"/>
  <c r="H81" i="1"/>
  <c r="H62" i="1"/>
  <c r="I62" i="1"/>
  <c r="I40" i="1"/>
  <c r="H40" i="1"/>
  <c r="J81" i="1" l="1"/>
  <c r="J100" i="1"/>
  <c r="J62" i="1"/>
  <c r="I102" i="1"/>
  <c r="H102" i="1"/>
  <c r="J40" i="1"/>
  <c r="J102" i="1" l="1"/>
</calcChain>
</file>

<file path=xl/sharedStrings.xml><?xml version="1.0" encoding="utf-8"?>
<sst xmlns="http://schemas.openxmlformats.org/spreadsheetml/2006/main" count="259" uniqueCount="57">
  <si>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</si>
  <si>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</si>
  <si>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</si>
  <si>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</si>
  <si>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</si>
  <si>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</si>
  <si>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</si>
  <si>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</si>
  <si>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</si>
  <si>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</si>
  <si>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</si>
  <si>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</si>
  <si>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</si>
  <si>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</si>
  <si>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</si>
  <si>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</si>
  <si>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</si>
  <si>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</si>
  <si>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</si>
  <si>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</si>
  <si>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</si>
  <si>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</si>
  <si>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</si>
  <si>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</si>
  <si>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</si>
  <si>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</si>
  <si>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</si>
  <si>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</si>
  <si>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</si>
  <si>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</si>
  <si>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</si>
  <si>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Custodians, teachers, etc.</t>
  </si>
  <si>
    <t>Certified, non-certified and administrators</t>
  </si>
  <si>
    <t>TOTAL ESSER I</t>
  </si>
  <si>
    <t>TOTAL ESSER II</t>
  </si>
  <si>
    <t>TOTAL ESSER III</t>
  </si>
  <si>
    <t>behavioral specialists….</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</si>
  <si>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</si>
  <si>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</si>
  <si>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</si>
  <si>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</si>
  <si>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</si>
  <si>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</si>
  <si>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</si>
  <si>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</si>
  <si>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</si>
  <si>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</si>
  <si>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</si>
  <si>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</si>
  <si>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</si>
  <si>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</si>
  <si>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</si>
  <si>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</si>
  <si>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Middletown</t>
  </si>
  <si>
    <t>1.19.2024</t>
  </si>
  <si>
    <t>lm</t>
  </si>
  <si>
    <t>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</si>
</sst>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44" fontId="0" fillId="2" borderId="0" xfId="1" applyFont="1" applyFill="1" applyBorder="1" applyProtection="1">
      <protection locked="0"/>
    </xf>
    <xf numFmtId="44" fontId="0" fillId="2" borderId="19" xfId="1" applyFont="1" applyFill="1" applyBorder="1" applyProtection="1">
      <protection locked="0"/>
    </xf>
    <xf numFmtId="0" fontId="0" fillId="2" borderId="1" xfId="0" applyFill="1" applyBorder="1" applyAlignment="1">
      <alignment horizontal="center"/>
    </xf>
    <xf numFmtId="44" fontId="0" fillId="2" borderId="1" xfId="1" applyFont="1" applyFill="1" applyBorder="1" applyAlignment="1">
      <alignment horizontal="center" wrapText="1"/>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9"/>
  <sheetViews>
    <sheetView tabSelected="1" topLeftCell="A87" workbookViewId="0">
      <selection activeCell="G112" sqref="G112"/>
    </sheetView>
  </sheetViews>
  <sheetFormatPr defaultRowHeight="15" x14ac:dyDescent="0.25"/>
  <cols>
    <col min="1" max="1" width="16.28515625" customWidth="1"/>
    <col min="2" max="2" width="19" customWidth="1"/>
    <col min="3" max="3" width="16.7109375" bestFit="1" customWidth="1"/>
    <col min="4" max="4" width="18.7109375" customWidth="1"/>
    <col min="5" max="5" width="14.8554687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53</v>
      </c>
      <c r="C1" s="14" t="s">
        <v>19</v>
      </c>
      <c r="D1" s="83" t="s">
        <v>54</v>
      </c>
    </row>
    <row r="2" spans="1:8" x14ac:dyDescent="0.25">
      <c r="A2" s="14" t="s">
        <v>18</v>
      </c>
      <c r="B2" s="82" t="s">
        <v>55</v>
      </c>
    </row>
    <row r="3" spans="1:8" ht="15.75" thickBot="1" x14ac:dyDescent="0.3"/>
    <row r="4" spans="1:8" x14ac:dyDescent="0.25">
      <c r="A4" s="97" t="s">
        <v>41</v>
      </c>
      <c r="B4" s="98"/>
      <c r="D4" s="97" t="s">
        <v>9</v>
      </c>
      <c r="E4" s="99"/>
      <c r="F4" s="98"/>
      <c r="H4" s="1" t="s">
        <v>20</v>
      </c>
    </row>
    <row r="5" spans="1:8" ht="15.75" thickBot="1" x14ac:dyDescent="0.3">
      <c r="A5" s="3" t="s">
        <v>7</v>
      </c>
      <c r="B5" s="4" t="s">
        <v>3</v>
      </c>
      <c r="D5" s="11" t="s">
        <v>10</v>
      </c>
      <c r="E5" s="12" t="s">
        <v>7</v>
      </c>
      <c r="F5" s="13" t="s">
        <v>3</v>
      </c>
      <c r="G5" s="16"/>
      <c r="H5" s="1"/>
    </row>
    <row r="6" spans="1:8" ht="15.75" thickBot="1" x14ac:dyDescent="0.3">
      <c r="A6" s="5" t="s">
        <v>0</v>
      </c>
      <c r="B6" s="84">
        <v>263613</v>
      </c>
      <c r="D6" s="9" t="s">
        <v>56</v>
      </c>
      <c r="E6" s="15" t="s">
        <v>0</v>
      </c>
      <c r="F6" s="86">
        <v>263613</v>
      </c>
      <c r="G6" s="16"/>
      <c r="H6" s="1"/>
    </row>
    <row r="7" spans="1:8" x14ac:dyDescent="0.25">
      <c r="A7" s="5" t="s">
        <v>1</v>
      </c>
      <c r="B7" s="84">
        <v>945971</v>
      </c>
      <c r="D7" s="9" t="s">
        <v>4</v>
      </c>
      <c r="E7" s="15" t="s">
        <v>0</v>
      </c>
      <c r="F7" s="84">
        <v>0</v>
      </c>
      <c r="G7" s="16"/>
      <c r="H7" s="1"/>
    </row>
    <row r="8" spans="1:8" ht="15.75" thickBot="1" x14ac:dyDescent="0.3">
      <c r="A8" s="6" t="s">
        <v>2</v>
      </c>
      <c r="B8" s="85">
        <v>2125183</v>
      </c>
      <c r="D8" s="5" t="s">
        <v>5</v>
      </c>
      <c r="E8" s="1" t="s">
        <v>0</v>
      </c>
      <c r="F8" s="84">
        <v>0</v>
      </c>
      <c r="G8" s="16"/>
      <c r="H8" s="1"/>
    </row>
    <row r="9" spans="1:8" x14ac:dyDescent="0.25">
      <c r="B9" s="89"/>
      <c r="D9" s="5" t="s">
        <v>6</v>
      </c>
      <c r="E9" s="1" t="s">
        <v>0</v>
      </c>
      <c r="F9" s="90"/>
      <c r="G9" s="16"/>
      <c r="H9" s="1"/>
    </row>
    <row r="10" spans="1:8" ht="15.75" thickBot="1" x14ac:dyDescent="0.3">
      <c r="B10" s="8"/>
      <c r="D10" s="6"/>
      <c r="E10" s="7"/>
      <c r="F10" s="43">
        <f>SUM(F6:F8)</f>
        <v>263613</v>
      </c>
      <c r="G10" s="16" t="s">
        <v>22</v>
      </c>
      <c r="H10" s="44">
        <f>B6-F10</f>
        <v>0</v>
      </c>
    </row>
    <row r="11" spans="1:8" ht="15.75" thickBot="1" x14ac:dyDescent="0.3">
      <c r="D11" s="9" t="s">
        <v>4</v>
      </c>
      <c r="E11" s="10" t="s">
        <v>1</v>
      </c>
      <c r="F11" s="86">
        <v>225758.92</v>
      </c>
      <c r="G11" s="16"/>
      <c r="H11" s="1"/>
    </row>
    <row r="12" spans="1:8" ht="15.75" thickBot="1" x14ac:dyDescent="0.3">
      <c r="D12" s="5" t="s">
        <v>5</v>
      </c>
      <c r="E12" s="10" t="s">
        <v>1</v>
      </c>
      <c r="F12" s="84">
        <v>647306.79</v>
      </c>
      <c r="G12" s="16"/>
      <c r="H12" s="1"/>
    </row>
    <row r="13" spans="1:8" x14ac:dyDescent="0.25">
      <c r="D13" s="5" t="s">
        <v>6</v>
      </c>
      <c r="E13" s="10" t="s">
        <v>1</v>
      </c>
      <c r="F13" s="84">
        <f>72943.58-38.29</f>
        <v>72905.290000000008</v>
      </c>
      <c r="G13" s="16"/>
      <c r="H13" s="1"/>
    </row>
    <row r="14" spans="1:8" ht="15.75" thickBot="1" x14ac:dyDescent="0.3">
      <c r="D14" s="6"/>
      <c r="E14" s="7"/>
      <c r="F14" s="43">
        <f>SUM(F11:F13)</f>
        <v>945971.00000000012</v>
      </c>
      <c r="G14" s="16" t="s">
        <v>1</v>
      </c>
      <c r="H14" s="44">
        <f>B7-F14</f>
        <v>0</v>
      </c>
    </row>
    <row r="15" spans="1:8" ht="15.75" thickBot="1" x14ac:dyDescent="0.3">
      <c r="D15" s="9" t="s">
        <v>4</v>
      </c>
      <c r="E15" s="10" t="s">
        <v>2</v>
      </c>
      <c r="F15" s="86">
        <v>0</v>
      </c>
      <c r="G15" s="16"/>
      <c r="H15" s="1"/>
    </row>
    <row r="16" spans="1:8" ht="15.75" thickBot="1" x14ac:dyDescent="0.3">
      <c r="D16" s="5" t="s">
        <v>5</v>
      </c>
      <c r="E16" s="10" t="s">
        <v>2</v>
      </c>
      <c r="F16" s="84">
        <v>92563.03</v>
      </c>
      <c r="G16" s="16"/>
      <c r="H16" s="1"/>
    </row>
    <row r="17" spans="1:9" x14ac:dyDescent="0.25">
      <c r="D17" s="5" t="s">
        <v>6</v>
      </c>
      <c r="E17" s="10" t="s">
        <v>2</v>
      </c>
      <c r="F17" s="84">
        <v>1419515.33</v>
      </c>
      <c r="G17" s="16"/>
      <c r="H17" s="1"/>
    </row>
    <row r="18" spans="1:9" ht="15.75" thickBot="1" x14ac:dyDescent="0.3">
      <c r="D18" s="6"/>
      <c r="E18" s="7"/>
      <c r="F18" s="43">
        <f>SUM(F15:F17)</f>
        <v>1512078.36</v>
      </c>
      <c r="G18" s="16" t="s">
        <v>2</v>
      </c>
      <c r="H18" s="44">
        <f>B8-F18</f>
        <v>613104.6399999999</v>
      </c>
    </row>
    <row r="21" spans="1:9" s="14" customFormat="1" ht="15.75" thickBot="1" x14ac:dyDescent="0.3">
      <c r="A21" s="77" t="s">
        <v>42</v>
      </c>
      <c r="B21" s="42">
        <f>SUM(B6:B20)</f>
        <v>3334767</v>
      </c>
      <c r="C21" s="40"/>
      <c r="D21" s="40" t="s">
        <v>8</v>
      </c>
      <c r="E21" s="40"/>
      <c r="F21" s="42">
        <f>F10+F14+F18</f>
        <v>2721662.3600000003</v>
      </c>
      <c r="G21" s="41" t="s">
        <v>21</v>
      </c>
      <c r="H21" s="42">
        <f>H10+H14+H18</f>
        <v>613104.6399999999</v>
      </c>
    </row>
    <row r="22" spans="1:9" ht="16.5" thickTop="1" thickBot="1" x14ac:dyDescent="0.3"/>
    <row r="23" spans="1:9" ht="30.75" thickBot="1" x14ac:dyDescent="0.3">
      <c r="A23" s="100" t="s">
        <v>23</v>
      </c>
      <c r="B23" s="101"/>
      <c r="C23" s="101"/>
      <c r="D23" s="101"/>
      <c r="E23" s="102"/>
      <c r="F23" s="75" t="s">
        <v>40</v>
      </c>
      <c r="G23" s="76">
        <f>G24+G25+G26</f>
        <v>220849.72999999998</v>
      </c>
      <c r="H23" s="26"/>
    </row>
    <row r="24" spans="1:9" x14ac:dyDescent="0.25">
      <c r="A24" s="17"/>
      <c r="B24" s="18"/>
      <c r="C24" s="18"/>
      <c r="D24" s="18"/>
      <c r="E24" s="19"/>
      <c r="F24" s="20"/>
      <c r="G24" s="25">
        <f>41678.4+1150+4399+6000.21</f>
        <v>53227.61</v>
      </c>
      <c r="H24" s="26" t="s">
        <v>0</v>
      </c>
    </row>
    <row r="25" spans="1:9" x14ac:dyDescent="0.25">
      <c r="A25" s="17"/>
      <c r="B25" s="18"/>
      <c r="C25" s="18"/>
      <c r="D25" s="18"/>
      <c r="E25" s="19"/>
      <c r="F25" s="20"/>
      <c r="G25" s="23">
        <f>46462.91+82956.53+34914.21+3288.47</f>
        <v>167622.12</v>
      </c>
      <c r="H25" s="24" t="s">
        <v>1</v>
      </c>
    </row>
    <row r="26" spans="1:9" ht="15.75" thickBot="1" x14ac:dyDescent="0.3">
      <c r="A26" s="17"/>
      <c r="B26" s="18"/>
      <c r="C26" s="18"/>
      <c r="D26" s="18"/>
      <c r="E26" s="19"/>
      <c r="F26" s="45"/>
      <c r="G26" s="22">
        <v>0</v>
      </c>
      <c r="H26" s="21" t="s">
        <v>2</v>
      </c>
    </row>
    <row r="27" spans="1:9" ht="75" x14ac:dyDescent="0.25">
      <c r="A27" s="27" t="s">
        <v>10</v>
      </c>
      <c r="B27" s="28" t="s">
        <v>7</v>
      </c>
      <c r="C27" s="29" t="s">
        <v>25</v>
      </c>
      <c r="D27" s="29" t="s">
        <v>11</v>
      </c>
      <c r="E27" s="29" t="s">
        <v>12</v>
      </c>
      <c r="F27" s="29" t="s">
        <v>24</v>
      </c>
      <c r="G27" s="29" t="s">
        <v>13</v>
      </c>
      <c r="H27" s="47" t="s">
        <v>29</v>
      </c>
      <c r="I27" s="47" t="s">
        <v>28</v>
      </c>
    </row>
    <row r="28" spans="1:9" ht="30" x14ac:dyDescent="0.25">
      <c r="A28" s="5" t="s">
        <v>4</v>
      </c>
      <c r="B28" s="1" t="s">
        <v>0</v>
      </c>
      <c r="C28" s="32" t="s">
        <v>30</v>
      </c>
      <c r="D28" s="51" t="s">
        <v>31</v>
      </c>
      <c r="E28" s="33">
        <v>0</v>
      </c>
      <c r="F28" s="51" t="s">
        <v>32</v>
      </c>
      <c r="G28" s="34">
        <v>0</v>
      </c>
      <c r="H28" s="48"/>
      <c r="I28" s="48"/>
    </row>
    <row r="29" spans="1:9" ht="30" x14ac:dyDescent="0.25">
      <c r="A29" s="5" t="s">
        <v>5</v>
      </c>
      <c r="B29" s="1" t="s">
        <v>0</v>
      </c>
      <c r="C29" s="32" t="s">
        <v>30</v>
      </c>
      <c r="D29" s="51" t="s">
        <v>31</v>
      </c>
      <c r="E29" s="33">
        <v>0</v>
      </c>
      <c r="F29" s="51" t="s">
        <v>32</v>
      </c>
      <c r="G29" s="34">
        <v>0</v>
      </c>
      <c r="H29" s="48"/>
      <c r="I29" s="48"/>
    </row>
    <row r="30" spans="1:9" ht="30" x14ac:dyDescent="0.25">
      <c r="A30" s="5" t="s">
        <v>6</v>
      </c>
      <c r="B30" s="1" t="s">
        <v>0</v>
      </c>
      <c r="C30" s="32" t="s">
        <v>30</v>
      </c>
      <c r="D30" s="51" t="s">
        <v>31</v>
      </c>
      <c r="E30" s="33"/>
      <c r="F30" s="51" t="s">
        <v>32</v>
      </c>
      <c r="G30" s="34">
        <v>0</v>
      </c>
      <c r="H30" s="48"/>
      <c r="I30" s="48"/>
    </row>
    <row r="31" spans="1:9" ht="15.75" thickBot="1" x14ac:dyDescent="0.3">
      <c r="A31" s="52" t="s">
        <v>33</v>
      </c>
      <c r="B31" s="54"/>
      <c r="C31" s="54"/>
      <c r="D31" s="55"/>
      <c r="E31" s="35">
        <f>SUM(E28:E30)</f>
        <v>0</v>
      </c>
      <c r="F31" s="55"/>
      <c r="G31" s="35">
        <f>SUM(G28:G30)</f>
        <v>0</v>
      </c>
      <c r="H31" s="37">
        <f>E31+G31</f>
        <v>0</v>
      </c>
      <c r="I31" s="37">
        <f>G24-H31</f>
        <v>53227.61</v>
      </c>
    </row>
    <row r="32" spans="1:9" x14ac:dyDescent="0.25">
      <c r="A32" s="9" t="s">
        <v>4</v>
      </c>
      <c r="B32" s="10" t="s">
        <v>1</v>
      </c>
      <c r="C32" s="32"/>
      <c r="D32" s="33"/>
      <c r="E32" s="33"/>
      <c r="F32" s="33"/>
      <c r="G32" s="34"/>
      <c r="H32" s="49"/>
      <c r="I32" s="49"/>
    </row>
    <row r="33" spans="1:10" x14ac:dyDescent="0.25">
      <c r="A33" s="5" t="s">
        <v>5</v>
      </c>
      <c r="B33" s="1" t="s">
        <v>1</v>
      </c>
      <c r="C33" s="32"/>
      <c r="D33" s="33"/>
      <c r="E33" s="33"/>
      <c r="F33" s="33"/>
      <c r="G33" s="34"/>
      <c r="H33" s="48"/>
      <c r="I33" s="48"/>
    </row>
    <row r="34" spans="1:10" x14ac:dyDescent="0.25">
      <c r="A34" s="5" t="s">
        <v>6</v>
      </c>
      <c r="B34" s="1" t="s">
        <v>1</v>
      </c>
      <c r="C34" s="33"/>
      <c r="D34" s="33"/>
      <c r="E34" s="33"/>
      <c r="F34" s="33"/>
      <c r="G34" s="34"/>
      <c r="H34" s="48"/>
      <c r="I34" s="48"/>
    </row>
    <row r="35" spans="1:10" ht="15.75" thickBot="1" x14ac:dyDescent="0.3">
      <c r="A35" s="53" t="s">
        <v>34</v>
      </c>
      <c r="B35" s="56"/>
      <c r="C35" s="56"/>
      <c r="D35" s="56"/>
      <c r="E35" s="36">
        <f>SUM(E32:E34)</f>
        <v>0</v>
      </c>
      <c r="F35" s="56"/>
      <c r="G35" s="36">
        <f>SUM(G32:G34)</f>
        <v>0</v>
      </c>
      <c r="H35" s="38">
        <f>E35+G35</f>
        <v>0</v>
      </c>
      <c r="I35" s="38">
        <f>G25-H35</f>
        <v>167622.12</v>
      </c>
    </row>
    <row r="36" spans="1:10" x14ac:dyDescent="0.25">
      <c r="A36" s="30" t="s">
        <v>4</v>
      </c>
      <c r="B36" s="31" t="s">
        <v>2</v>
      </c>
      <c r="C36" s="32"/>
      <c r="D36" s="33"/>
      <c r="E36" s="33"/>
      <c r="F36" s="33"/>
      <c r="G36" s="34"/>
      <c r="H36" s="50"/>
      <c r="I36" s="50"/>
    </row>
    <row r="37" spans="1:10" x14ac:dyDescent="0.25">
      <c r="A37" s="5" t="s">
        <v>5</v>
      </c>
      <c r="B37" s="1" t="s">
        <v>2</v>
      </c>
      <c r="C37" s="32"/>
      <c r="D37" s="33"/>
      <c r="E37" s="33"/>
      <c r="F37" s="33"/>
      <c r="G37" s="34"/>
      <c r="H37" s="48"/>
      <c r="I37" s="48"/>
    </row>
    <row r="38" spans="1:10" x14ac:dyDescent="0.25">
      <c r="A38" s="5" t="s">
        <v>6</v>
      </c>
      <c r="B38" s="1" t="s">
        <v>2</v>
      </c>
      <c r="C38" s="33"/>
      <c r="D38" s="33"/>
      <c r="E38" s="33"/>
      <c r="F38" s="33"/>
      <c r="G38" s="34"/>
      <c r="H38" s="48"/>
      <c r="I38" s="48"/>
    </row>
    <row r="39" spans="1:10" ht="15.75" thickBot="1" x14ac:dyDescent="0.3">
      <c r="A39" s="52" t="s">
        <v>35</v>
      </c>
      <c r="B39" s="54"/>
      <c r="C39" s="54"/>
      <c r="D39" s="54"/>
      <c r="E39" s="35">
        <f>SUM(E36:E38)</f>
        <v>0</v>
      </c>
      <c r="F39" s="54"/>
      <c r="G39" s="35">
        <f>SUM(G36:G38)</f>
        <v>0</v>
      </c>
      <c r="H39" s="37">
        <f>E39+G39</f>
        <v>0</v>
      </c>
      <c r="I39" s="37">
        <f>G26-H39</f>
        <v>0</v>
      </c>
    </row>
    <row r="40" spans="1:10" ht="15.75" thickBot="1" x14ac:dyDescent="0.3">
      <c r="A40" s="2"/>
      <c r="B40" s="2"/>
      <c r="C40" s="2"/>
      <c r="D40" s="40" t="s">
        <v>3</v>
      </c>
      <c r="E40" s="39">
        <f>SUM(E39,E35,E31)</f>
        <v>0</v>
      </c>
      <c r="F40" s="2" t="s">
        <v>3</v>
      </c>
      <c r="G40" s="39">
        <f>SUM(G39,G35,G31)</f>
        <v>0</v>
      </c>
      <c r="H40" s="39">
        <f>SUM(H31,H35,H39)</f>
        <v>0</v>
      </c>
      <c r="I40" s="78">
        <f>SUM(I31,I35,I39)</f>
        <v>220849.72999999998</v>
      </c>
      <c r="J40" s="80">
        <f>SUM(H40:I40)</f>
        <v>220849.72999999998</v>
      </c>
    </row>
    <row r="41" spans="1:10" ht="15.75" thickTop="1" x14ac:dyDescent="0.25"/>
    <row r="43" spans="1:10" ht="15.75" thickBot="1" x14ac:dyDescent="0.3"/>
    <row r="44" spans="1:10" ht="31.9" customHeight="1" thickBot="1" x14ac:dyDescent="0.3">
      <c r="A44" s="94" t="s">
        <v>14</v>
      </c>
      <c r="B44" s="95"/>
      <c r="C44" s="95"/>
      <c r="D44" s="95"/>
      <c r="E44" s="96"/>
      <c r="F44" s="75" t="s">
        <v>40</v>
      </c>
      <c r="G44" s="76">
        <f>G45+G46+G47</f>
        <v>1946406.7200000002</v>
      </c>
      <c r="H44" s="26"/>
    </row>
    <row r="45" spans="1:10" x14ac:dyDescent="0.25">
      <c r="A45" s="17"/>
      <c r="B45" s="18"/>
      <c r="C45" s="18"/>
      <c r="D45" s="18"/>
      <c r="E45" s="19"/>
      <c r="F45" s="20"/>
      <c r="G45" s="23">
        <f>31827.78+7768.4+9750+156326+4413.21</f>
        <v>210085.38999999998</v>
      </c>
      <c r="H45" s="26" t="s">
        <v>0</v>
      </c>
    </row>
    <row r="46" spans="1:10" x14ac:dyDescent="0.25">
      <c r="A46" s="17"/>
      <c r="B46" s="18"/>
      <c r="C46" s="18"/>
      <c r="D46" s="18"/>
      <c r="E46" s="19"/>
      <c r="F46" s="20"/>
      <c r="G46" s="23">
        <f>22727.72+5537.97+31575.21+33036.8+411043.34+113222.55+42250+6250+66655.29</f>
        <v>732298.88000000012</v>
      </c>
      <c r="H46" s="24" t="s">
        <v>1</v>
      </c>
    </row>
    <row r="47" spans="1:10" ht="15.75" thickBot="1" x14ac:dyDescent="0.3">
      <c r="A47" s="17"/>
      <c r="B47" s="18"/>
      <c r="C47" s="18"/>
      <c r="D47" s="18"/>
      <c r="E47" s="19"/>
      <c r="F47" s="45"/>
      <c r="G47" s="22">
        <f>153239.9+24089.62+26950+446182.44+192617.61+160942.88</f>
        <v>1004022.45</v>
      </c>
      <c r="H47" s="21" t="s">
        <v>2</v>
      </c>
    </row>
    <row r="48" spans="1:10" ht="75" x14ac:dyDescent="0.25">
      <c r="A48" s="27" t="s">
        <v>10</v>
      </c>
      <c r="B48" s="28" t="s">
        <v>7</v>
      </c>
      <c r="C48" s="29" t="s">
        <v>25</v>
      </c>
      <c r="D48" s="29" t="s">
        <v>11</v>
      </c>
      <c r="E48" s="29" t="s">
        <v>12</v>
      </c>
      <c r="F48" s="29" t="s">
        <v>24</v>
      </c>
      <c r="G48" s="29" t="s">
        <v>13</v>
      </c>
      <c r="H48" s="47" t="s">
        <v>29</v>
      </c>
      <c r="I48" s="47" t="s">
        <v>28</v>
      </c>
    </row>
    <row r="49" spans="1:10" ht="30" x14ac:dyDescent="0.25">
      <c r="A49" s="5" t="s">
        <v>56</v>
      </c>
      <c r="B49" s="1" t="s">
        <v>0</v>
      </c>
      <c r="C49" s="32" t="s">
        <v>30</v>
      </c>
      <c r="D49" s="51" t="s">
        <v>31</v>
      </c>
      <c r="E49" s="34">
        <f>31827.78+7768.4</f>
        <v>39596.18</v>
      </c>
      <c r="F49" s="51" t="s">
        <v>32</v>
      </c>
      <c r="G49" s="34">
        <v>0</v>
      </c>
      <c r="H49" s="48"/>
      <c r="I49" s="48"/>
    </row>
    <row r="50" spans="1:10" ht="30" x14ac:dyDescent="0.25">
      <c r="A50" s="5" t="s">
        <v>4</v>
      </c>
      <c r="B50" s="1" t="s">
        <v>0</v>
      </c>
      <c r="C50" s="32" t="s">
        <v>30</v>
      </c>
      <c r="D50" s="51" t="s">
        <v>31</v>
      </c>
      <c r="E50" s="33">
        <v>0</v>
      </c>
      <c r="F50" s="51" t="s">
        <v>32</v>
      </c>
      <c r="G50" s="34">
        <v>0</v>
      </c>
      <c r="H50" s="48"/>
      <c r="I50" s="48"/>
    </row>
    <row r="51" spans="1:10" ht="30" x14ac:dyDescent="0.25">
      <c r="A51" s="5" t="s">
        <v>5</v>
      </c>
      <c r="B51" s="1" t="s">
        <v>0</v>
      </c>
      <c r="C51" s="32" t="s">
        <v>30</v>
      </c>
      <c r="D51" s="51" t="s">
        <v>31</v>
      </c>
      <c r="E51" s="33">
        <v>0</v>
      </c>
      <c r="F51" s="51" t="s">
        <v>32</v>
      </c>
      <c r="G51" s="34">
        <v>0</v>
      </c>
      <c r="H51" s="48"/>
      <c r="I51" s="48"/>
    </row>
    <row r="52" spans="1:10" ht="30" x14ac:dyDescent="0.25">
      <c r="A52" s="5" t="s">
        <v>6</v>
      </c>
      <c r="B52" s="1" t="s">
        <v>0</v>
      </c>
      <c r="C52" s="32" t="s">
        <v>30</v>
      </c>
      <c r="D52" s="51" t="s">
        <v>31</v>
      </c>
      <c r="E52" s="33">
        <v>0</v>
      </c>
      <c r="F52" s="51" t="s">
        <v>32</v>
      </c>
      <c r="G52" s="34">
        <v>0</v>
      </c>
      <c r="H52" s="48"/>
      <c r="I52" s="48"/>
    </row>
    <row r="53" spans="1:10" ht="15.75" thickBot="1" x14ac:dyDescent="0.3">
      <c r="A53" s="52" t="s">
        <v>33</v>
      </c>
      <c r="B53" s="54"/>
      <c r="C53" s="54"/>
      <c r="D53" s="55"/>
      <c r="E53" s="35">
        <f>SUM(E50:E52)</f>
        <v>0</v>
      </c>
      <c r="F53" s="55"/>
      <c r="G53" s="35">
        <f>SUM(G50:G52)</f>
        <v>0</v>
      </c>
      <c r="H53" s="37">
        <f>E53+G53</f>
        <v>0</v>
      </c>
      <c r="I53" s="37">
        <f>G45-H53</f>
        <v>210085.38999999998</v>
      </c>
    </row>
    <row r="54" spans="1:10" x14ac:dyDescent="0.25">
      <c r="A54" s="9" t="s">
        <v>4</v>
      </c>
      <c r="B54" s="10" t="s">
        <v>1</v>
      </c>
      <c r="C54" s="32" t="s">
        <v>30</v>
      </c>
      <c r="D54" s="33" t="s">
        <v>31</v>
      </c>
      <c r="E54" s="34">
        <f>22727.72+5537.97</f>
        <v>28265.690000000002</v>
      </c>
      <c r="F54" s="33"/>
      <c r="G54" s="34"/>
      <c r="H54" s="49"/>
      <c r="I54" s="49"/>
    </row>
    <row r="55" spans="1:10" x14ac:dyDescent="0.25">
      <c r="A55" s="5" t="s">
        <v>5</v>
      </c>
      <c r="B55" s="1" t="s">
        <v>1</v>
      </c>
      <c r="C55" s="32" t="s">
        <v>30</v>
      </c>
      <c r="D55" s="33" t="s">
        <v>31</v>
      </c>
      <c r="E55" s="34">
        <f>411043.34+113222.55</f>
        <v>524265.89</v>
      </c>
      <c r="F55" s="33"/>
      <c r="G55" s="34"/>
      <c r="H55" s="48"/>
      <c r="I55" s="48"/>
    </row>
    <row r="56" spans="1:10" x14ac:dyDescent="0.25">
      <c r="A56" s="5" t="s">
        <v>6</v>
      </c>
      <c r="B56" s="1" t="s">
        <v>1</v>
      </c>
      <c r="C56" s="91" t="s">
        <v>30</v>
      </c>
      <c r="D56" s="33" t="s">
        <v>31</v>
      </c>
      <c r="E56" s="33">
        <v>0</v>
      </c>
      <c r="F56" s="33"/>
      <c r="G56" s="34"/>
      <c r="H56" s="48"/>
      <c r="I56" s="48"/>
    </row>
    <row r="57" spans="1:10" ht="15.75" thickBot="1" x14ac:dyDescent="0.3">
      <c r="A57" s="53" t="s">
        <v>34</v>
      </c>
      <c r="B57" s="56"/>
      <c r="C57" s="56"/>
      <c r="D57" s="56"/>
      <c r="E57" s="36">
        <f>SUM(E54:E56)</f>
        <v>552531.58000000007</v>
      </c>
      <c r="F57" s="56"/>
      <c r="G57" s="36">
        <f>SUM(G54:G56)</f>
        <v>0</v>
      </c>
      <c r="H57" s="38">
        <f>E57+G57</f>
        <v>552531.58000000007</v>
      </c>
      <c r="I57" s="38">
        <f>G46-H57</f>
        <v>179767.30000000005</v>
      </c>
    </row>
    <row r="58" spans="1:10" x14ac:dyDescent="0.25">
      <c r="A58" s="30" t="s">
        <v>4</v>
      </c>
      <c r="B58" s="31" t="s">
        <v>2</v>
      </c>
      <c r="C58" s="32" t="s">
        <v>30</v>
      </c>
      <c r="D58" s="33" t="s">
        <v>31</v>
      </c>
      <c r="E58" s="34">
        <v>0</v>
      </c>
      <c r="F58" s="33"/>
      <c r="G58" s="34"/>
      <c r="H58" s="50"/>
      <c r="I58" s="50"/>
    </row>
    <row r="59" spans="1:10" x14ac:dyDescent="0.25">
      <c r="A59" s="5" t="s">
        <v>5</v>
      </c>
      <c r="B59" s="1" t="s">
        <v>2</v>
      </c>
      <c r="C59" s="32" t="s">
        <v>30</v>
      </c>
      <c r="D59" s="33" t="s">
        <v>31</v>
      </c>
      <c r="E59" s="92">
        <f>153239.9+24089.62</f>
        <v>177329.52</v>
      </c>
      <c r="F59" s="33"/>
      <c r="G59" s="34"/>
      <c r="H59" s="48"/>
      <c r="I59" s="48"/>
    </row>
    <row r="60" spans="1:10" x14ac:dyDescent="0.25">
      <c r="A60" s="5" t="s">
        <v>6</v>
      </c>
      <c r="B60" s="1" t="s">
        <v>2</v>
      </c>
      <c r="C60" s="33" t="s">
        <v>30</v>
      </c>
      <c r="D60" s="33" t="s">
        <v>31</v>
      </c>
      <c r="E60" s="34">
        <f>446182.44+192017.61</f>
        <v>638200.05000000005</v>
      </c>
      <c r="F60" s="33"/>
      <c r="G60" s="34"/>
      <c r="H60" s="48"/>
      <c r="I60" s="48"/>
    </row>
    <row r="61" spans="1:10" ht="15.75" thickBot="1" x14ac:dyDescent="0.3">
      <c r="A61" s="52" t="s">
        <v>35</v>
      </c>
      <c r="B61" s="54"/>
      <c r="C61" s="54"/>
      <c r="D61" s="54"/>
      <c r="E61" s="35">
        <f>SUM(E58:E60)</f>
        <v>815529.57000000007</v>
      </c>
      <c r="F61" s="54"/>
      <c r="G61" s="35">
        <f>SUM(G58:G60)</f>
        <v>0</v>
      </c>
      <c r="H61" s="37">
        <f>E61+G61</f>
        <v>815529.57000000007</v>
      </c>
      <c r="I61" s="37">
        <f>G47-H61</f>
        <v>188492.87999999989</v>
      </c>
    </row>
    <row r="62" spans="1:10" ht="15.75" thickBot="1" x14ac:dyDescent="0.3">
      <c r="A62" s="2"/>
      <c r="B62" s="2"/>
      <c r="C62" s="2"/>
      <c r="D62" s="40" t="s">
        <v>3</v>
      </c>
      <c r="E62" s="39">
        <f>SUM(E61,E57,E53)</f>
        <v>1368061.1500000001</v>
      </c>
      <c r="F62" s="2" t="s">
        <v>3</v>
      </c>
      <c r="G62" s="39">
        <f>SUM(G61,G57,G53)</f>
        <v>0</v>
      </c>
      <c r="H62" s="39">
        <f>SUM(H53,H57,H61)</f>
        <v>1368061.1500000001</v>
      </c>
      <c r="I62" s="78">
        <f>SUM(I53,I57,I61)</f>
        <v>578345.56999999995</v>
      </c>
      <c r="J62" s="80">
        <f>SUM(H62:I62)</f>
        <v>1946406.7200000002</v>
      </c>
    </row>
    <row r="63" spans="1:10" ht="11.45" customHeight="1" thickTop="1" thickBot="1" x14ac:dyDescent="0.3">
      <c r="D63" s="14"/>
      <c r="E63" s="57"/>
      <c r="G63" s="46"/>
      <c r="H63" s="46"/>
      <c r="I63" s="46"/>
    </row>
    <row r="64" spans="1:10" ht="31.9" customHeight="1" thickBot="1" x14ac:dyDescent="0.3">
      <c r="A64" s="94" t="s">
        <v>15</v>
      </c>
      <c r="B64" s="95"/>
      <c r="C64" s="95"/>
      <c r="D64" s="95"/>
      <c r="E64" s="96"/>
      <c r="F64" s="75" t="s">
        <v>40</v>
      </c>
      <c r="G64" s="76">
        <f>G65+G66+G67</f>
        <v>118645.43000000001</v>
      </c>
      <c r="H64" s="26"/>
    </row>
    <row r="65" spans="1:9" x14ac:dyDescent="0.25">
      <c r="A65" s="17"/>
      <c r="B65" s="18"/>
      <c r="C65" s="18"/>
      <c r="D65" s="18"/>
      <c r="E65" s="19"/>
      <c r="F65" s="20"/>
      <c r="G65" s="25">
        <v>0</v>
      </c>
      <c r="H65" s="26" t="s">
        <v>0</v>
      </c>
    </row>
    <row r="66" spans="1:9" x14ac:dyDescent="0.25">
      <c r="A66" s="17"/>
      <c r="B66" s="18"/>
      <c r="C66" s="18"/>
      <c r="D66" s="18"/>
      <c r="E66" s="19"/>
      <c r="F66" s="20"/>
      <c r="G66" s="23">
        <f>21550+24500</f>
        <v>46050</v>
      </c>
      <c r="H66" s="24" t="s">
        <v>1</v>
      </c>
    </row>
    <row r="67" spans="1:9" ht="15.75" thickBot="1" x14ac:dyDescent="0.3">
      <c r="A67" s="17"/>
      <c r="B67" s="18"/>
      <c r="C67" s="18"/>
      <c r="D67" s="18"/>
      <c r="E67" s="19"/>
      <c r="F67" s="45"/>
      <c r="G67" s="22">
        <f>15414.45+6945.42+35173.43+15062.13</f>
        <v>72595.430000000008</v>
      </c>
      <c r="H67" s="21" t="s">
        <v>2</v>
      </c>
    </row>
    <row r="68" spans="1:9" ht="75" x14ac:dyDescent="0.25">
      <c r="A68" s="27" t="s">
        <v>10</v>
      </c>
      <c r="B68" s="28" t="s">
        <v>7</v>
      </c>
      <c r="C68" s="29" t="s">
        <v>25</v>
      </c>
      <c r="D68" s="29" t="s">
        <v>11</v>
      </c>
      <c r="E68" s="29" t="s">
        <v>12</v>
      </c>
      <c r="F68" s="29" t="s">
        <v>24</v>
      </c>
      <c r="G68" s="29" t="s">
        <v>13</v>
      </c>
      <c r="H68" s="47" t="s">
        <v>29</v>
      </c>
      <c r="I68" s="47" t="s">
        <v>28</v>
      </c>
    </row>
    <row r="69" spans="1:9" ht="30" x14ac:dyDescent="0.25">
      <c r="A69" s="5" t="s">
        <v>4</v>
      </c>
      <c r="B69" s="1" t="s">
        <v>0</v>
      </c>
      <c r="C69" s="32" t="s">
        <v>30</v>
      </c>
      <c r="D69" s="51" t="s">
        <v>36</v>
      </c>
      <c r="E69" s="33">
        <v>0</v>
      </c>
      <c r="F69" s="51" t="s">
        <v>32</v>
      </c>
      <c r="G69" s="34">
        <v>0</v>
      </c>
      <c r="H69" s="48"/>
      <c r="I69" s="48"/>
    </row>
    <row r="70" spans="1:9" ht="30" x14ac:dyDescent="0.25">
      <c r="A70" s="5" t="s">
        <v>5</v>
      </c>
      <c r="B70" s="1" t="s">
        <v>0</v>
      </c>
      <c r="C70" s="32" t="s">
        <v>30</v>
      </c>
      <c r="D70" s="51" t="s">
        <v>36</v>
      </c>
      <c r="E70" s="33">
        <v>0</v>
      </c>
      <c r="F70" s="51" t="s">
        <v>32</v>
      </c>
      <c r="G70" s="34">
        <v>0</v>
      </c>
      <c r="H70" s="48"/>
      <c r="I70" s="48"/>
    </row>
    <row r="71" spans="1:9" ht="30" x14ac:dyDescent="0.25">
      <c r="A71" s="5" t="s">
        <v>6</v>
      </c>
      <c r="B71" s="1" t="s">
        <v>0</v>
      </c>
      <c r="C71" s="32" t="s">
        <v>30</v>
      </c>
      <c r="D71" s="51" t="s">
        <v>36</v>
      </c>
      <c r="E71" s="33">
        <v>0</v>
      </c>
      <c r="F71" s="51" t="s">
        <v>32</v>
      </c>
      <c r="G71" s="34">
        <v>0</v>
      </c>
      <c r="H71" s="48"/>
      <c r="I71" s="48"/>
    </row>
    <row r="72" spans="1:9" ht="15.75" thickBot="1" x14ac:dyDescent="0.3">
      <c r="A72" s="52" t="s">
        <v>33</v>
      </c>
      <c r="B72" s="54"/>
      <c r="C72" s="54"/>
      <c r="D72" s="55"/>
      <c r="E72" s="35">
        <f>SUM(E69:E71)</f>
        <v>0</v>
      </c>
      <c r="F72" s="55"/>
      <c r="G72" s="35">
        <f>SUM(G69:G71)</f>
        <v>0</v>
      </c>
      <c r="H72" s="37">
        <f>E72+G72</f>
        <v>0</v>
      </c>
      <c r="I72" s="37">
        <f>G65-H72</f>
        <v>0</v>
      </c>
    </row>
    <row r="73" spans="1:9" x14ac:dyDescent="0.25">
      <c r="A73" s="9" t="s">
        <v>4</v>
      </c>
      <c r="B73" s="10" t="s">
        <v>1</v>
      </c>
      <c r="C73" s="32"/>
      <c r="D73" s="33"/>
      <c r="E73" s="33"/>
      <c r="F73" s="33"/>
      <c r="G73" s="34"/>
      <c r="H73" s="49"/>
      <c r="I73" s="49"/>
    </row>
    <row r="74" spans="1:9" x14ac:dyDescent="0.25">
      <c r="A74" s="5" t="s">
        <v>5</v>
      </c>
      <c r="B74" s="1" t="s">
        <v>1</v>
      </c>
      <c r="C74" s="32"/>
      <c r="D74" s="33"/>
      <c r="E74" s="33"/>
      <c r="F74" s="33"/>
      <c r="G74" s="34"/>
      <c r="H74" s="48"/>
      <c r="I74" s="48"/>
    </row>
    <row r="75" spans="1:9" x14ac:dyDescent="0.25">
      <c r="A75" s="5" t="s">
        <v>6</v>
      </c>
      <c r="B75" s="1" t="s">
        <v>1</v>
      </c>
      <c r="C75" s="33"/>
      <c r="D75" s="33"/>
      <c r="E75" s="33"/>
      <c r="F75" s="33"/>
      <c r="G75" s="34"/>
      <c r="H75" s="48"/>
      <c r="I75" s="48"/>
    </row>
    <row r="76" spans="1:9" ht="15.75" thickBot="1" x14ac:dyDescent="0.3">
      <c r="A76" s="53" t="s">
        <v>34</v>
      </c>
      <c r="B76" s="56"/>
      <c r="C76" s="56"/>
      <c r="D76" s="56"/>
      <c r="E76" s="36">
        <f>SUM(E73:E75)</f>
        <v>0</v>
      </c>
      <c r="F76" s="56"/>
      <c r="G76" s="36">
        <f>SUM(G73:G75)</f>
        <v>0</v>
      </c>
      <c r="H76" s="38">
        <f>E76+G76</f>
        <v>0</v>
      </c>
      <c r="I76" s="38">
        <f>G66-H76</f>
        <v>46050</v>
      </c>
    </row>
    <row r="77" spans="1:9" x14ac:dyDescent="0.25">
      <c r="A77" s="30" t="s">
        <v>4</v>
      </c>
      <c r="B77" s="31" t="s">
        <v>2</v>
      </c>
      <c r="C77" s="32"/>
      <c r="D77" s="33"/>
      <c r="E77" s="33"/>
      <c r="F77" s="33"/>
      <c r="G77" s="34"/>
      <c r="H77" s="50"/>
      <c r="I77" s="50"/>
    </row>
    <row r="78" spans="1:9" x14ac:dyDescent="0.25">
      <c r="A78" s="5" t="s">
        <v>5</v>
      </c>
      <c r="B78" s="1" t="s">
        <v>2</v>
      </c>
      <c r="C78" s="32" t="s">
        <v>30</v>
      </c>
      <c r="D78" s="33" t="s">
        <v>36</v>
      </c>
      <c r="E78" s="33">
        <f>15414.45+6945.42</f>
        <v>22359.870000000003</v>
      </c>
      <c r="F78" s="33"/>
      <c r="G78" s="34"/>
      <c r="H78" s="48"/>
      <c r="I78" s="48"/>
    </row>
    <row r="79" spans="1:9" x14ac:dyDescent="0.25">
      <c r="A79" s="5" t="s">
        <v>6</v>
      </c>
      <c r="B79" s="1" t="s">
        <v>2</v>
      </c>
      <c r="C79" s="33"/>
      <c r="D79" s="33"/>
      <c r="E79" s="33">
        <f>35173.43+15062.13</f>
        <v>50235.56</v>
      </c>
      <c r="F79" s="33"/>
      <c r="G79" s="34"/>
      <c r="H79" s="48"/>
      <c r="I79" s="48"/>
    </row>
    <row r="80" spans="1:9" ht="15.75" thickBot="1" x14ac:dyDescent="0.3">
      <c r="A80" s="52" t="s">
        <v>35</v>
      </c>
      <c r="B80" s="54"/>
      <c r="C80" s="54"/>
      <c r="D80" s="54"/>
      <c r="E80" s="35">
        <f>SUM(E77:E79)</f>
        <v>72595.429999999993</v>
      </c>
      <c r="F80" s="54"/>
      <c r="G80" s="35">
        <f>SUM(G77:G79)</f>
        <v>0</v>
      </c>
      <c r="H80" s="37">
        <f>E80+G80</f>
        <v>72595.429999999993</v>
      </c>
      <c r="I80" s="37">
        <f>G67-H80</f>
        <v>0</v>
      </c>
    </row>
    <row r="81" spans="1:10" ht="15.75" thickBot="1" x14ac:dyDescent="0.3">
      <c r="A81" s="2"/>
      <c r="B81" s="2"/>
      <c r="C81" s="2"/>
      <c r="D81" s="40" t="s">
        <v>3</v>
      </c>
      <c r="E81" s="39">
        <f>SUM(E80,E76,E72)</f>
        <v>72595.429999999993</v>
      </c>
      <c r="F81" s="2" t="s">
        <v>3</v>
      </c>
      <c r="G81" s="39">
        <f>SUM(G80,G76,G72)</f>
        <v>0</v>
      </c>
      <c r="H81" s="39">
        <f>SUM(H72,H76,H80)</f>
        <v>72595.429999999993</v>
      </c>
      <c r="I81" s="78">
        <f>SUM(I72,I76,I80)</f>
        <v>46050</v>
      </c>
      <c r="J81" s="80">
        <f>SUM(H81:I81)</f>
        <v>118645.43</v>
      </c>
    </row>
    <row r="82" spans="1:10" ht="16.5" thickTop="1" thickBot="1" x14ac:dyDescent="0.3"/>
    <row r="83" spans="1:10" ht="31.9" customHeight="1" thickBot="1" x14ac:dyDescent="0.3">
      <c r="A83" s="94" t="s">
        <v>16</v>
      </c>
      <c r="B83" s="95"/>
      <c r="C83" s="95"/>
      <c r="D83" s="95"/>
      <c r="E83" s="96"/>
      <c r="F83" s="75" t="s">
        <v>40</v>
      </c>
      <c r="G83" s="76">
        <f>G84+G85+G86</f>
        <v>435760.48</v>
      </c>
      <c r="H83" s="26" t="s">
        <v>0</v>
      </c>
    </row>
    <row r="84" spans="1:10" x14ac:dyDescent="0.25">
      <c r="A84" s="17"/>
      <c r="B84" s="18"/>
      <c r="C84" s="18"/>
      <c r="D84" s="18"/>
      <c r="E84" s="19"/>
      <c r="F84" s="20"/>
      <c r="G84" s="25">
        <v>300</v>
      </c>
      <c r="H84" s="26" t="s">
        <v>0</v>
      </c>
    </row>
    <row r="85" spans="1:10" x14ac:dyDescent="0.25">
      <c r="A85" s="17"/>
      <c r="B85" s="18"/>
      <c r="C85" s="18"/>
      <c r="D85" s="18"/>
      <c r="E85" s="19"/>
      <c r="F85" s="20"/>
      <c r="G85" s="23">
        <v>0</v>
      </c>
      <c r="H85" s="24" t="s">
        <v>1</v>
      </c>
    </row>
    <row r="86" spans="1:10" ht="15.75" thickBot="1" x14ac:dyDescent="0.3">
      <c r="A86" s="17"/>
      <c r="B86" s="18"/>
      <c r="C86" s="18"/>
      <c r="D86" s="18"/>
      <c r="E86" s="19"/>
      <c r="F86" s="45"/>
      <c r="G86" s="22">
        <v>435460.48</v>
      </c>
      <c r="H86" s="21" t="s">
        <v>2</v>
      </c>
    </row>
    <row r="87" spans="1:10" ht="75" x14ac:dyDescent="0.25">
      <c r="A87" s="27" t="s">
        <v>10</v>
      </c>
      <c r="B87" s="28" t="s">
        <v>7</v>
      </c>
      <c r="C87" s="29" t="s">
        <v>25</v>
      </c>
      <c r="D87" s="29" t="s">
        <v>11</v>
      </c>
      <c r="E87" s="29" t="s">
        <v>12</v>
      </c>
      <c r="F87" s="29" t="s">
        <v>24</v>
      </c>
      <c r="G87" s="29" t="s">
        <v>13</v>
      </c>
      <c r="H87" s="47" t="s">
        <v>29</v>
      </c>
      <c r="I87" s="47" t="s">
        <v>28</v>
      </c>
    </row>
    <row r="88" spans="1:10" ht="30" x14ac:dyDescent="0.25">
      <c r="A88" s="5" t="s">
        <v>4</v>
      </c>
      <c r="B88" s="1" t="s">
        <v>0</v>
      </c>
      <c r="C88" s="32"/>
      <c r="D88" s="51"/>
      <c r="E88" s="33">
        <v>0</v>
      </c>
      <c r="F88" s="51" t="s">
        <v>32</v>
      </c>
      <c r="G88" s="34">
        <v>0</v>
      </c>
      <c r="H88" s="48"/>
      <c r="I88" s="48"/>
    </row>
    <row r="89" spans="1:10" ht="30" x14ac:dyDescent="0.25">
      <c r="A89" s="5" t="s">
        <v>5</v>
      </c>
      <c r="B89" s="1" t="s">
        <v>0</v>
      </c>
      <c r="C89" s="32"/>
      <c r="D89" s="51"/>
      <c r="E89" s="33">
        <v>0</v>
      </c>
      <c r="F89" s="51" t="s">
        <v>32</v>
      </c>
      <c r="G89" s="34">
        <v>0</v>
      </c>
      <c r="H89" s="48"/>
      <c r="I89" s="48"/>
    </row>
    <row r="90" spans="1:10" ht="30" x14ac:dyDescent="0.25">
      <c r="A90" s="5" t="s">
        <v>6</v>
      </c>
      <c r="B90" s="1" t="s">
        <v>0</v>
      </c>
      <c r="C90" s="32"/>
      <c r="D90" s="51"/>
      <c r="E90" s="33"/>
      <c r="F90" s="51" t="s">
        <v>32</v>
      </c>
      <c r="G90" s="34">
        <v>0</v>
      </c>
      <c r="H90" s="48"/>
      <c r="I90" s="48"/>
    </row>
    <row r="91" spans="1:10" ht="15.75" thickBot="1" x14ac:dyDescent="0.3">
      <c r="A91" s="52" t="s">
        <v>33</v>
      </c>
      <c r="B91" s="54"/>
      <c r="C91" s="54"/>
      <c r="D91" s="55"/>
      <c r="E91" s="35">
        <f>SUM(E88:E90)</f>
        <v>0</v>
      </c>
      <c r="F91" s="55"/>
      <c r="G91" s="35">
        <f>SUM(G88:G90)</f>
        <v>0</v>
      </c>
      <c r="H91" s="37">
        <f>E91+G91</f>
        <v>0</v>
      </c>
      <c r="I91" s="37">
        <f>G84-H91</f>
        <v>300</v>
      </c>
    </row>
    <row r="92" spans="1:10" x14ac:dyDescent="0.25">
      <c r="A92" s="9" t="s">
        <v>4</v>
      </c>
      <c r="B92" s="10" t="s">
        <v>1</v>
      </c>
      <c r="C92" s="32"/>
      <c r="D92" s="33"/>
      <c r="E92" s="33"/>
      <c r="F92" s="33"/>
      <c r="G92" s="34"/>
      <c r="H92" s="49"/>
      <c r="I92" s="49"/>
    </row>
    <row r="93" spans="1:10" x14ac:dyDescent="0.25">
      <c r="A93" s="5" t="s">
        <v>5</v>
      </c>
      <c r="B93" s="1" t="s">
        <v>1</v>
      </c>
      <c r="C93" s="32"/>
      <c r="D93" s="33"/>
      <c r="E93" s="33"/>
      <c r="F93" s="33"/>
      <c r="G93" s="34"/>
      <c r="H93" s="48"/>
      <c r="I93" s="48"/>
    </row>
    <row r="94" spans="1:10" x14ac:dyDescent="0.25">
      <c r="A94" s="5" t="s">
        <v>6</v>
      </c>
      <c r="B94" s="1" t="s">
        <v>1</v>
      </c>
      <c r="C94" s="33"/>
      <c r="D94" s="33"/>
      <c r="E94" s="33"/>
      <c r="F94" s="33"/>
      <c r="G94" s="34"/>
      <c r="H94" s="48"/>
      <c r="I94" s="48"/>
    </row>
    <row r="95" spans="1:10" ht="15.75" thickBot="1" x14ac:dyDescent="0.3">
      <c r="A95" s="53" t="s">
        <v>34</v>
      </c>
      <c r="B95" s="56"/>
      <c r="C95" s="56"/>
      <c r="D95" s="56"/>
      <c r="E95" s="36">
        <f>SUM(E92:E94)</f>
        <v>0</v>
      </c>
      <c r="F95" s="56"/>
      <c r="G95" s="36">
        <f>SUM(G92:G94)</f>
        <v>0</v>
      </c>
      <c r="H95" s="38">
        <f>E95+G95</f>
        <v>0</v>
      </c>
      <c r="I95" s="38">
        <f>G85-H95</f>
        <v>0</v>
      </c>
    </row>
    <row r="96" spans="1:10" x14ac:dyDescent="0.25">
      <c r="A96" s="30" t="s">
        <v>4</v>
      </c>
      <c r="B96" s="31" t="s">
        <v>2</v>
      </c>
      <c r="C96" s="32"/>
      <c r="D96" s="33"/>
      <c r="E96" s="33"/>
      <c r="F96" s="33"/>
      <c r="G96" s="34"/>
      <c r="H96" s="50"/>
      <c r="I96" s="50"/>
    </row>
    <row r="97" spans="1:10" x14ac:dyDescent="0.25">
      <c r="A97" s="5" t="s">
        <v>5</v>
      </c>
      <c r="B97" s="1" t="s">
        <v>2</v>
      </c>
      <c r="C97" s="32"/>
      <c r="D97" s="33"/>
      <c r="E97" s="33"/>
      <c r="F97" s="33"/>
      <c r="G97" s="34"/>
      <c r="H97" s="48"/>
      <c r="I97" s="48"/>
    </row>
    <row r="98" spans="1:10" x14ac:dyDescent="0.25">
      <c r="A98" s="5" t="s">
        <v>6</v>
      </c>
      <c r="B98" s="1" t="s">
        <v>2</v>
      </c>
      <c r="C98" s="33"/>
      <c r="D98" s="33"/>
      <c r="E98" s="33"/>
      <c r="F98" s="33"/>
      <c r="G98" s="34"/>
      <c r="H98" s="48"/>
      <c r="I98" s="48"/>
    </row>
    <row r="99" spans="1:10" ht="15.75" thickBot="1" x14ac:dyDescent="0.3">
      <c r="A99" s="52" t="s">
        <v>35</v>
      </c>
      <c r="B99" s="54"/>
      <c r="C99" s="54"/>
      <c r="D99" s="54"/>
      <c r="E99" s="35">
        <f>SUM(E96:E98)</f>
        <v>0</v>
      </c>
      <c r="F99" s="54"/>
      <c r="G99" s="35">
        <f>SUM(G96:G98)</f>
        <v>0</v>
      </c>
      <c r="H99" s="37">
        <f>E99+G99</f>
        <v>0</v>
      </c>
      <c r="I99" s="37">
        <f>G86-H99</f>
        <v>435460.48</v>
      </c>
    </row>
    <row r="100" spans="1:10" ht="15.75" thickBot="1" x14ac:dyDescent="0.3">
      <c r="A100" s="2"/>
      <c r="B100" s="2"/>
      <c r="C100" s="2"/>
      <c r="D100" s="40" t="s">
        <v>3</v>
      </c>
      <c r="E100" s="39">
        <f>SUM(E99,E95,E91)</f>
        <v>0</v>
      </c>
      <c r="F100" s="40" t="s">
        <v>3</v>
      </c>
      <c r="G100" s="39">
        <f>SUM(G99,G95,G91)</f>
        <v>0</v>
      </c>
      <c r="H100" s="39">
        <f>SUM(H91,H95,H99)</f>
        <v>0</v>
      </c>
      <c r="I100" s="78">
        <f>SUM(I91,I95,I99)</f>
        <v>435760.48</v>
      </c>
      <c r="J100" s="80">
        <f>SUM(H100:I100)</f>
        <v>435760.48</v>
      </c>
    </row>
    <row r="101" spans="1:10" ht="16.5" thickTop="1" thickBot="1" x14ac:dyDescent="0.3">
      <c r="E101" s="46"/>
      <c r="F101" s="62"/>
      <c r="G101" s="63"/>
      <c r="H101" s="63"/>
    </row>
    <row r="102" spans="1:10" ht="25.5" thickBot="1" x14ac:dyDescent="0.3">
      <c r="E102" s="46"/>
      <c r="F102" s="62"/>
      <c r="G102" s="74" t="s">
        <v>39</v>
      </c>
      <c r="H102" s="73">
        <f>H40+H62+H81+H100</f>
        <v>1440656.58</v>
      </c>
      <c r="I102" s="79">
        <f>I40+I62+I81+I100</f>
        <v>1281005.7799999998</v>
      </c>
      <c r="J102" s="80">
        <f>SUM(H102:I102)</f>
        <v>2721662.36</v>
      </c>
    </row>
    <row r="103" spans="1:10" ht="15.75" thickBot="1" x14ac:dyDescent="0.3">
      <c r="E103" s="46"/>
      <c r="F103" s="62"/>
      <c r="G103" s="63"/>
      <c r="H103" s="63"/>
    </row>
    <row r="104" spans="1:10" ht="15.75" thickBot="1" x14ac:dyDescent="0.3">
      <c r="B104" s="70"/>
      <c r="C104" s="72" t="s">
        <v>37</v>
      </c>
      <c r="F104" s="88" t="s">
        <v>52</v>
      </c>
      <c r="G104" s="66" t="s">
        <v>27</v>
      </c>
      <c r="H104" s="67" t="s">
        <v>26</v>
      </c>
    </row>
    <row r="105" spans="1:10" ht="15.75" thickBot="1" x14ac:dyDescent="0.3">
      <c r="B105" s="71"/>
      <c r="C105" s="72" t="s">
        <v>38</v>
      </c>
      <c r="F105" s="59" t="s">
        <v>0</v>
      </c>
      <c r="G105" s="64">
        <f>G24+G45+G65+G84</f>
        <v>263613</v>
      </c>
      <c r="H105" s="60">
        <f>G105-F10</f>
        <v>0</v>
      </c>
    </row>
    <row r="106" spans="1:10" x14ac:dyDescent="0.25">
      <c r="F106" s="59" t="s">
        <v>1</v>
      </c>
      <c r="G106" s="64">
        <f>G25+G46+G66+G85</f>
        <v>945971.00000000012</v>
      </c>
      <c r="H106" s="60">
        <f>G106-F14</f>
        <v>0</v>
      </c>
    </row>
    <row r="107" spans="1:10" x14ac:dyDescent="0.25">
      <c r="F107" s="59" t="s">
        <v>2</v>
      </c>
      <c r="G107" s="64">
        <f>G26+G47+G67+G86</f>
        <v>1512078.3599999999</v>
      </c>
      <c r="H107" s="60">
        <f>G107-F18</f>
        <v>0</v>
      </c>
    </row>
    <row r="108" spans="1:10" ht="6" customHeight="1" x14ac:dyDescent="0.25">
      <c r="F108" s="58"/>
      <c r="G108" s="62"/>
      <c r="H108" s="60"/>
    </row>
    <row r="109" spans="1:10" ht="15.75" thickBot="1" x14ac:dyDescent="0.3">
      <c r="F109" s="68"/>
      <c r="G109" s="69">
        <f>SUM(G105:G108)</f>
        <v>2721662.36</v>
      </c>
      <c r="H109" s="61">
        <f>SUM(H105:H108)</f>
        <v>0</v>
      </c>
    </row>
    <row r="110" spans="1:10" ht="84" customHeight="1" x14ac:dyDescent="0.25">
      <c r="A110" s="93" t="s">
        <v>43</v>
      </c>
      <c r="B110" s="93"/>
      <c r="C110" s="93"/>
      <c r="D110" s="93"/>
      <c r="E110" s="93"/>
      <c r="F110" s="62"/>
      <c r="G110" s="62"/>
      <c r="H110" s="65"/>
    </row>
    <row r="112" spans="1:10" x14ac:dyDescent="0.25">
      <c r="A112" s="81" t="s">
        <v>44</v>
      </c>
    </row>
    <row r="113" spans="1:1" x14ac:dyDescent="0.25">
      <c r="A113" s="81" t="s">
        <v>45</v>
      </c>
    </row>
    <row r="114" spans="1:1" x14ac:dyDescent="0.25">
      <c r="A114" s="81" t="s">
        <v>46</v>
      </c>
    </row>
    <row r="115" spans="1:1" x14ac:dyDescent="0.25">
      <c r="A115" s="81" t="s">
        <v>47</v>
      </c>
    </row>
    <row r="116" spans="1:1" x14ac:dyDescent="0.25">
      <c r="A116" s="81" t="s">
        <v>48</v>
      </c>
    </row>
    <row r="117" spans="1:1" x14ac:dyDescent="0.25">
      <c r="A117" s="81" t="s">
        <v>49</v>
      </c>
    </row>
    <row r="118" spans="1:1" x14ac:dyDescent="0.25">
      <c r="A118" s="81" t="s">
        <v>50</v>
      </c>
    </row>
    <row r="119" spans="1:1" x14ac:dyDescent="0.25">
      <c r="A119" s="87" t="s">
        <v>51</v>
      </c>
    </row>
  </sheetData>
  <sheetProtection selectLockedCells="1"/>
  <mergeCells count="7">
    <mergeCell ref="A110:E110"/>
    <mergeCell ref="A44:E44"/>
    <mergeCell ref="A64:E64"/>
    <mergeCell ref="A83:E83"/>
    <mergeCell ref="A4:B4"/>
    <mergeCell ref="D4:F4"/>
    <mergeCell ref="A23:E23"/>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Lori Miller</cp:lastModifiedBy>
  <cp:lastPrinted>2023-11-01T16:49:34Z</cp:lastPrinted>
  <dcterms:created xsi:type="dcterms:W3CDTF">2023-10-11T18:38:39Z</dcterms:created>
  <dcterms:modified xsi:type="dcterms:W3CDTF">2024-02-04T18:58:15Z</dcterms:modified>
</cp:coreProperties>
</file>