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48" yWindow="-12" windowWidth="12960" windowHeight="9864" firstSheet="4" activeTab="4"/>
  </bookViews>
  <sheets>
    <sheet name="Revenue FY 2018" sheetId="112" state="hidden" r:id="rId1"/>
    <sheet name="Proofs" sheetId="108" state="hidden" r:id="rId2"/>
    <sheet name="Revenue FY 19" sheetId="106" state="hidden" r:id="rId3"/>
    <sheet name="Master Table FY19" sheetId="59" state="hidden" r:id="rId4"/>
    <sheet name="Rev by Fund Type and Source" sheetId="103" r:id="rId5"/>
    <sheet name="Revenue and Percents by Source " sheetId="104" r:id="rId6"/>
    <sheet name="Rev Exp GF and Other" sheetId="105" r:id="rId7"/>
    <sheet name="Revenue Per Pupil" sheetId="107" r:id="rId8"/>
    <sheet name="Rev by Type, Source &amp; Per Pupil" sheetId="111" r:id="rId9"/>
    <sheet name="Legend - Account Name" sheetId="102" r:id="rId10"/>
    <sheet name="Legend - Account Numbers" sheetId="82" r:id="rId11"/>
  </sheets>
  <externalReferences>
    <externalReference r:id="rId12"/>
    <externalReference r:id="rId13"/>
  </externalReferences>
  <definedNames>
    <definedName name="_xlnm._FilterDatabase" localSheetId="9" hidden="1">'Legend - Account Name'!$A$2:$F$171</definedName>
    <definedName name="_xlnm._FilterDatabase" localSheetId="10" hidden="1">'Legend - Account Numbers'!$C$2:$P$172</definedName>
    <definedName name="_xlnm._FilterDatabase" localSheetId="3" hidden="1">'Master Table FY19'!$A$4:$BD$69</definedName>
    <definedName name="_xlnm._FilterDatabase" localSheetId="4" hidden="1">'Rev by Fund Type and Source'!$A$5:$D$69</definedName>
    <definedName name="_xlnm._FilterDatabase" localSheetId="8" hidden="1">'Rev by Type, Source &amp; Per Pupil'!$A$6:$D$70</definedName>
    <definedName name="_xlnm._FilterDatabase" localSheetId="6" hidden="1">'Rev Exp GF and Other'!$B$7:$G$7</definedName>
    <definedName name="_xlnm._FilterDatabase" localSheetId="5" hidden="1">'Revenue and Percents by Source '!$A$6:$J$6</definedName>
    <definedName name="_xlnm._FilterDatabase" localSheetId="0" hidden="1">'Revenue FY 2018'!$A$80:$R$80</definedName>
    <definedName name="_xlnm._FilterDatabase" localSheetId="7" hidden="1">'Revenue Per Pupil'!$A$6:$E$6</definedName>
    <definedName name="ALLLOCPAR">'[1]FY 18 Data'!$A$15:$CR$43</definedName>
    <definedName name="cats">'Master Table FY19'!$D$73:$U$81</definedName>
    <definedName name="CTRANS">'Legend - Account Numbers'!#REF!</definedName>
    <definedName name="Exp">'[2]Expenditures - Master'!$C$9:$Y$418</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39372.6280092593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OCADM">'Master Table FY19'!$D$73:$T$78</definedName>
    <definedName name="num">'Master Table FY19'!$B$3:$AS$74</definedName>
    <definedName name="numfy13">#REF!</definedName>
    <definedName name="numfy14">'Revenue FY 2018'!$A$296:$C$358</definedName>
    <definedName name="_xlnm.Print_Area" localSheetId="4">'Rev by Fund Type and Source'!$D$8:$N$71</definedName>
    <definedName name="_xlnm.Print_Area" localSheetId="8">'Rev by Type, Source &amp; Per Pupil'!$D$9:$T$72</definedName>
    <definedName name="_xlnm.Print_Area" localSheetId="6">'Rev Exp GF and Other'!$D$8:$G$78</definedName>
    <definedName name="_xlnm.Print_Area" localSheetId="5">'Revenue and Percents by Source '!$A$7:$J$71</definedName>
    <definedName name="_xlnm.Print_Area" localSheetId="7">'Revenue Per Pupil'!$C$7:$J$70</definedName>
    <definedName name="_xlnm.Print_Titles" localSheetId="10">'Legend - Account Numbers'!$1:$2</definedName>
    <definedName name="_xlnm.Print_Titles" localSheetId="3">'Master Table FY19'!$4:$4</definedName>
    <definedName name="_xlnm.Print_Titles" localSheetId="4">'Rev by Fund Type and Source'!$A:$C,'Rev by Fund Type and Source'!$4:$5</definedName>
    <definedName name="_xlnm.Print_Titles" localSheetId="8">'Rev by Type, Source &amp; Per Pupil'!$A:$C,'Rev by Type, Source &amp; Per Pupil'!$3:$7</definedName>
    <definedName name="_xlnm.Print_Titles" localSheetId="6">'Rev Exp GF and Other'!$A:$C,'Rev Exp GF and Other'!$3:$6</definedName>
    <definedName name="_xlnm.Print_Titles" localSheetId="5">'Revenue and Percents by Source '!$3:$5</definedName>
    <definedName name="_xlnm.Print_Titles" localSheetId="7">'Revenue Per Pupil'!$A:$B,'Revenue Per Pupil'!$2:$5</definedName>
    <definedName name="revexp" localSheetId="0">'Revenue FY 2018'!$A$10:$F$71</definedName>
    <definedName name="revexp">'Revenue FY 19'!$A$10:$F$72</definedName>
    <definedName name="revtype">'Revenue FY 19'!$A$81:$R$143</definedName>
    <definedName name="revtype14">'Revenue FY 2018'!$A$80:$R$143</definedName>
  </definedNames>
  <calcPr calcId="145621"/>
</workbook>
</file>

<file path=xl/calcChain.xml><?xml version="1.0" encoding="utf-8"?>
<calcChain xmlns="http://schemas.openxmlformats.org/spreadsheetml/2006/main">
  <c r="J17" i="111" l="1"/>
  <c r="I17" i="111"/>
  <c r="R17" i="111" s="1"/>
  <c r="H17" i="111"/>
  <c r="G17" i="111"/>
  <c r="F17" i="111"/>
  <c r="E17" i="111"/>
  <c r="N17" i="111" s="1"/>
  <c r="D17" i="111"/>
  <c r="C17" i="111"/>
  <c r="B17" i="111"/>
  <c r="B16" i="103"/>
  <c r="P17" i="111" l="1"/>
  <c r="K17" i="111"/>
  <c r="T17" i="111" s="1"/>
  <c r="Q17" i="111"/>
  <c r="O17" i="111"/>
  <c r="S17" i="111"/>
  <c r="M17" i="111"/>
  <c r="D15" i="107" l="1"/>
  <c r="C15" i="107"/>
  <c r="E15" i="107" s="1"/>
  <c r="B15" i="107"/>
  <c r="G16" i="105"/>
  <c r="F16" i="105"/>
  <c r="E16" i="105"/>
  <c r="D16" i="105"/>
  <c r="C16" i="105"/>
  <c r="B16" i="105"/>
  <c r="H15" i="104"/>
  <c r="F15" i="104"/>
  <c r="D15" i="104"/>
  <c r="C15" i="104"/>
  <c r="B15" i="104"/>
  <c r="C69" i="59"/>
  <c r="B68" i="59"/>
  <c r="W65" i="59"/>
  <c r="V65" i="59"/>
  <c r="O65" i="59"/>
  <c r="N65" i="59"/>
  <c r="M65" i="59"/>
  <c r="L65" i="59"/>
  <c r="K65" i="59"/>
  <c r="W64" i="59"/>
  <c r="V64" i="59"/>
  <c r="O64" i="59"/>
  <c r="N64" i="59"/>
  <c r="M64" i="59"/>
  <c r="L64" i="59"/>
  <c r="K64" i="59"/>
  <c r="W63" i="59"/>
  <c r="V63" i="59"/>
  <c r="O63" i="59"/>
  <c r="N63" i="59"/>
  <c r="M63" i="59"/>
  <c r="L63" i="59"/>
  <c r="K63" i="59"/>
  <c r="W62" i="59"/>
  <c r="V62" i="59"/>
  <c r="O62" i="59"/>
  <c r="N62" i="59"/>
  <c r="L62" i="59"/>
  <c r="K62" i="59"/>
  <c r="K61" i="59"/>
  <c r="W60" i="59"/>
  <c r="K60" i="59"/>
  <c r="W59" i="59"/>
  <c r="K59" i="59"/>
  <c r="W58" i="59"/>
  <c r="K58" i="59"/>
  <c r="W57" i="59"/>
  <c r="AB57" i="59" s="1"/>
  <c r="K57" i="59"/>
  <c r="W56" i="59"/>
  <c r="K56" i="59"/>
  <c r="W55" i="59"/>
  <c r="K55" i="59"/>
  <c r="W54" i="59"/>
  <c r="K54" i="59"/>
  <c r="W53" i="59"/>
  <c r="AB53" i="59" s="1"/>
  <c r="O53" i="59"/>
  <c r="N53" i="59"/>
  <c r="M53" i="59"/>
  <c r="L53" i="59"/>
  <c r="K53" i="59"/>
  <c r="W52" i="59"/>
  <c r="O52" i="59"/>
  <c r="N52" i="59"/>
  <c r="M52" i="59"/>
  <c r="L52" i="59"/>
  <c r="K52" i="59"/>
  <c r="W51" i="59"/>
  <c r="O51" i="59"/>
  <c r="N51" i="59"/>
  <c r="M51" i="59"/>
  <c r="L51" i="59"/>
  <c r="K51" i="59"/>
  <c r="W50" i="59"/>
  <c r="O50" i="59"/>
  <c r="N50" i="59"/>
  <c r="M50" i="59"/>
  <c r="L50" i="59"/>
  <c r="K50" i="59"/>
  <c r="W49" i="59"/>
  <c r="AB49" i="59" s="1"/>
  <c r="O49" i="59"/>
  <c r="N49" i="59"/>
  <c r="M49" i="59"/>
  <c r="L49" i="59"/>
  <c r="K49" i="59"/>
  <c r="W48" i="59"/>
  <c r="O48" i="59"/>
  <c r="N48" i="59"/>
  <c r="M48" i="59"/>
  <c r="L48" i="59"/>
  <c r="K48" i="59"/>
  <c r="W47" i="59"/>
  <c r="O47" i="59"/>
  <c r="N47" i="59"/>
  <c r="M47" i="59"/>
  <c r="L47" i="59"/>
  <c r="K47" i="59"/>
  <c r="W46" i="59"/>
  <c r="O46" i="59"/>
  <c r="N46" i="59"/>
  <c r="M46" i="59"/>
  <c r="L46" i="59"/>
  <c r="K46" i="59"/>
  <c r="W45" i="59"/>
  <c r="AB45" i="59" s="1"/>
  <c r="O45" i="59"/>
  <c r="N45" i="59"/>
  <c r="M45" i="59"/>
  <c r="L45" i="59"/>
  <c r="K45" i="59"/>
  <c r="W44" i="59"/>
  <c r="O44" i="59"/>
  <c r="N44" i="59"/>
  <c r="M44" i="59"/>
  <c r="L44" i="59"/>
  <c r="K44" i="59"/>
  <c r="W43" i="59"/>
  <c r="O43" i="59"/>
  <c r="N43" i="59"/>
  <c r="M43" i="59"/>
  <c r="L43" i="59"/>
  <c r="K43" i="59"/>
  <c r="W42" i="59"/>
  <c r="O42" i="59"/>
  <c r="N42" i="59"/>
  <c r="M42" i="59"/>
  <c r="L42" i="59"/>
  <c r="K42" i="59"/>
  <c r="W41" i="59"/>
  <c r="AB41" i="59" s="1"/>
  <c r="O41" i="59"/>
  <c r="N41" i="59"/>
  <c r="M41" i="59"/>
  <c r="L41" i="59"/>
  <c r="K41" i="59"/>
  <c r="W40" i="59"/>
  <c r="O40" i="59"/>
  <c r="N40" i="59"/>
  <c r="M40" i="59"/>
  <c r="L40" i="59"/>
  <c r="K40" i="59"/>
  <c r="W39" i="59"/>
  <c r="O39" i="59"/>
  <c r="N39" i="59"/>
  <c r="M39" i="59"/>
  <c r="L39" i="59"/>
  <c r="K39" i="59"/>
  <c r="W38" i="59"/>
  <c r="L38" i="59"/>
  <c r="W37" i="59"/>
  <c r="AB37" i="59" s="1"/>
  <c r="O37" i="59"/>
  <c r="N37" i="59"/>
  <c r="M37" i="59"/>
  <c r="L37" i="59"/>
  <c r="K37" i="59"/>
  <c r="W36" i="59"/>
  <c r="O36" i="59"/>
  <c r="N36" i="59"/>
  <c r="M36" i="59"/>
  <c r="L36" i="59"/>
  <c r="K36" i="59"/>
  <c r="W35" i="59"/>
  <c r="O35" i="59"/>
  <c r="N35" i="59"/>
  <c r="M35" i="59"/>
  <c r="L35" i="59"/>
  <c r="K35" i="59"/>
  <c r="W34" i="59"/>
  <c r="O34" i="59"/>
  <c r="N34" i="59"/>
  <c r="M34" i="59"/>
  <c r="L34" i="59"/>
  <c r="K34" i="59"/>
  <c r="W33" i="59"/>
  <c r="AB33" i="59" s="1"/>
  <c r="O33" i="59"/>
  <c r="N33" i="59"/>
  <c r="M33" i="59"/>
  <c r="L33" i="59"/>
  <c r="K33" i="59"/>
  <c r="W32" i="59"/>
  <c r="O32" i="59"/>
  <c r="N32" i="59"/>
  <c r="M32" i="59"/>
  <c r="L32" i="59"/>
  <c r="K32" i="59"/>
  <c r="W31" i="59"/>
  <c r="O31" i="59"/>
  <c r="N31" i="59"/>
  <c r="M31" i="59"/>
  <c r="L31" i="59"/>
  <c r="K31" i="59"/>
  <c r="W30" i="59"/>
  <c r="O30" i="59"/>
  <c r="N30" i="59"/>
  <c r="M30" i="59"/>
  <c r="L30" i="59"/>
  <c r="K30" i="59"/>
  <c r="W29" i="59"/>
  <c r="AB29" i="59" s="1"/>
  <c r="O29" i="59"/>
  <c r="N29" i="59"/>
  <c r="M29" i="59"/>
  <c r="L29" i="59"/>
  <c r="K29" i="59"/>
  <c r="W28" i="59"/>
  <c r="O28" i="59"/>
  <c r="N28" i="59"/>
  <c r="M28" i="59"/>
  <c r="L28" i="59"/>
  <c r="K28" i="59"/>
  <c r="W27" i="59"/>
  <c r="O27" i="59"/>
  <c r="N27" i="59"/>
  <c r="M27" i="59"/>
  <c r="L27" i="59"/>
  <c r="K27" i="59"/>
  <c r="W26" i="59"/>
  <c r="O26" i="59"/>
  <c r="N26" i="59"/>
  <c r="M26" i="59"/>
  <c r="L26" i="59"/>
  <c r="K26" i="59"/>
  <c r="W25" i="59"/>
  <c r="AB25" i="59" s="1"/>
  <c r="O25" i="59"/>
  <c r="N25" i="59"/>
  <c r="M25" i="59"/>
  <c r="L25" i="59"/>
  <c r="K25" i="59"/>
  <c r="W24" i="59"/>
  <c r="O24" i="59"/>
  <c r="N24" i="59"/>
  <c r="M24" i="59"/>
  <c r="L24" i="59"/>
  <c r="K24" i="59"/>
  <c r="W23" i="59"/>
  <c r="O23" i="59"/>
  <c r="N23" i="59"/>
  <c r="M23" i="59"/>
  <c r="L23" i="59"/>
  <c r="K23" i="59"/>
  <c r="W22" i="59"/>
  <c r="O22" i="59"/>
  <c r="N22" i="59"/>
  <c r="M22" i="59"/>
  <c r="L22" i="59"/>
  <c r="K22" i="59"/>
  <c r="W21" i="59"/>
  <c r="AB21" i="59" s="1"/>
  <c r="O21" i="59"/>
  <c r="N21" i="59"/>
  <c r="M21" i="59"/>
  <c r="L21" i="59"/>
  <c r="K21" i="59"/>
  <c r="W20" i="59"/>
  <c r="O20" i="59"/>
  <c r="N20" i="59"/>
  <c r="M20" i="59"/>
  <c r="L20" i="59"/>
  <c r="K20" i="59"/>
  <c r="W19" i="59"/>
  <c r="O19" i="59"/>
  <c r="N19" i="59"/>
  <c r="M19" i="59"/>
  <c r="L19" i="59"/>
  <c r="K19" i="59"/>
  <c r="W18" i="59"/>
  <c r="O18" i="59"/>
  <c r="N18" i="59"/>
  <c r="M18" i="59"/>
  <c r="L18" i="59"/>
  <c r="K18" i="59"/>
  <c r="W17" i="59"/>
  <c r="O17" i="59"/>
  <c r="N17" i="59"/>
  <c r="M17" i="59"/>
  <c r="L17" i="59"/>
  <c r="K17" i="59"/>
  <c r="W16" i="59"/>
  <c r="O16" i="59"/>
  <c r="N16" i="59"/>
  <c r="M16" i="59"/>
  <c r="L16" i="59"/>
  <c r="K16" i="59"/>
  <c r="W15" i="59"/>
  <c r="O15" i="59"/>
  <c r="N15" i="59"/>
  <c r="M15" i="59"/>
  <c r="L15" i="59"/>
  <c r="K15" i="59"/>
  <c r="W14" i="59"/>
  <c r="O14" i="59"/>
  <c r="N14" i="59"/>
  <c r="M14" i="59"/>
  <c r="L14" i="59"/>
  <c r="K14" i="59"/>
  <c r="W13" i="59"/>
  <c r="O13" i="59"/>
  <c r="N13" i="59"/>
  <c r="M13" i="59"/>
  <c r="L13" i="59"/>
  <c r="K13" i="59"/>
  <c r="W12" i="59"/>
  <c r="O12" i="59"/>
  <c r="N12" i="59"/>
  <c r="M12" i="59"/>
  <c r="L12" i="59"/>
  <c r="K12" i="59"/>
  <c r="W11" i="59"/>
  <c r="O11" i="59"/>
  <c r="N11" i="59"/>
  <c r="M11" i="59"/>
  <c r="L11" i="59"/>
  <c r="K11" i="59"/>
  <c r="W10" i="59"/>
  <c r="O10" i="59"/>
  <c r="N10" i="59"/>
  <c r="M10" i="59"/>
  <c r="L10" i="59"/>
  <c r="K10" i="59"/>
  <c r="W9" i="59"/>
  <c r="O9" i="59"/>
  <c r="N9" i="59"/>
  <c r="M9" i="59"/>
  <c r="K9" i="59"/>
  <c r="W8" i="59"/>
  <c r="O8" i="59"/>
  <c r="N8" i="59"/>
  <c r="M8" i="59"/>
  <c r="L8" i="59"/>
  <c r="K8" i="59"/>
  <c r="W7" i="59"/>
  <c r="AB7" i="59" s="1"/>
  <c r="O7" i="59"/>
  <c r="N7" i="59"/>
  <c r="M7" i="59"/>
  <c r="L7" i="59"/>
  <c r="K7" i="59"/>
  <c r="W6" i="59"/>
  <c r="AB6" i="59" s="1"/>
  <c r="O6" i="59"/>
  <c r="N6" i="59"/>
  <c r="M6" i="59"/>
  <c r="L6" i="59"/>
  <c r="K6" i="59"/>
  <c r="W5" i="59"/>
  <c r="Q5" i="59"/>
  <c r="Q6" i="59" s="1"/>
  <c r="Q7" i="59" s="1"/>
  <c r="Q8" i="59" s="1"/>
  <c r="Q9" i="59" s="1"/>
  <c r="Q10" i="59" s="1"/>
  <c r="Q11" i="59" s="1"/>
  <c r="Q12" i="59" s="1"/>
  <c r="Q13" i="59" s="1"/>
  <c r="Q14" i="59" s="1"/>
  <c r="Q15" i="59" s="1"/>
  <c r="Q16" i="59" s="1"/>
  <c r="Q17" i="59" s="1"/>
  <c r="Q18" i="59" s="1"/>
  <c r="Q19" i="59" s="1"/>
  <c r="Q20" i="59" s="1"/>
  <c r="Q21" i="59" s="1"/>
  <c r="Q22" i="59" s="1"/>
  <c r="Q23" i="59" s="1"/>
  <c r="Q24" i="59" s="1"/>
  <c r="Q25" i="59" s="1"/>
  <c r="Q26" i="59" s="1"/>
  <c r="Q27" i="59" s="1"/>
  <c r="Q28" i="59" s="1"/>
  <c r="Q29" i="59" s="1"/>
  <c r="Q30" i="59" s="1"/>
  <c r="Q31" i="59" s="1"/>
  <c r="Q32" i="59" s="1"/>
  <c r="Q33" i="59" s="1"/>
  <c r="Q34" i="59" s="1"/>
  <c r="Q35" i="59" s="1"/>
  <c r="Q36" i="59" s="1"/>
  <c r="Q37" i="59" s="1"/>
  <c r="Q38" i="59" s="1"/>
  <c r="Q39" i="59" s="1"/>
  <c r="Q40" i="59" s="1"/>
  <c r="Q41" i="59" s="1"/>
  <c r="Q42" i="59" s="1"/>
  <c r="Q43" i="59" s="1"/>
  <c r="Q44" i="59" s="1"/>
  <c r="Q45" i="59" s="1"/>
  <c r="Q46" i="59" s="1"/>
  <c r="Q47" i="59" s="1"/>
  <c r="Q48" i="59" s="1"/>
  <c r="Q49" i="59" s="1"/>
  <c r="Q50" i="59" s="1"/>
  <c r="Q51" i="59" s="1"/>
  <c r="Q52" i="59" s="1"/>
  <c r="Q53" i="59" s="1"/>
  <c r="Q54" i="59" s="1"/>
  <c r="Q55" i="59" s="1"/>
  <c r="Q56" i="59" s="1"/>
  <c r="Q57" i="59" s="1"/>
  <c r="Q58" i="59" s="1"/>
  <c r="Q59" i="59" s="1"/>
  <c r="Q60" i="59" s="1"/>
  <c r="Q61" i="59" s="1"/>
  <c r="Q62" i="59" s="1"/>
  <c r="O5" i="59"/>
  <c r="N5" i="59"/>
  <c r="M5" i="59"/>
  <c r="L5" i="59"/>
  <c r="K5" i="59"/>
  <c r="W4" i="59"/>
  <c r="Q4" i="59"/>
  <c r="O4" i="59"/>
  <c r="N4" i="59"/>
  <c r="M4" i="59"/>
  <c r="L4" i="59"/>
  <c r="K4" i="59"/>
  <c r="K66" i="59" s="1"/>
  <c r="W3" i="59"/>
  <c r="AB3" i="59" s="1"/>
  <c r="O3" i="59"/>
  <c r="N3" i="59"/>
  <c r="M3" i="59"/>
  <c r="L3" i="59"/>
  <c r="K3" i="59"/>
  <c r="AC3" i="59"/>
  <c r="AE3" i="59" s="1"/>
  <c r="AB4" i="59"/>
  <c r="AB5" i="59"/>
  <c r="L67" i="59"/>
  <c r="Z74" i="59" s="1"/>
  <c r="AB8" i="59"/>
  <c r="AB9" i="59"/>
  <c r="AB10" i="59"/>
  <c r="AB11" i="59"/>
  <c r="AB12" i="59"/>
  <c r="AB13" i="59"/>
  <c r="AB14" i="59"/>
  <c r="AB15" i="59"/>
  <c r="AB16" i="59"/>
  <c r="AB18" i="59"/>
  <c r="AB19" i="59"/>
  <c r="AB20" i="59"/>
  <c r="AB22" i="59"/>
  <c r="AB23" i="59"/>
  <c r="AB24" i="59"/>
  <c r="AB26" i="59"/>
  <c r="AB27" i="59"/>
  <c r="AB28" i="59"/>
  <c r="AB30" i="59"/>
  <c r="AB31" i="59"/>
  <c r="AB32" i="59"/>
  <c r="AB34" i="59"/>
  <c r="AB35" i="59"/>
  <c r="AB38" i="59"/>
  <c r="AB39" i="59"/>
  <c r="AB40" i="59"/>
  <c r="AB42" i="59"/>
  <c r="AB43" i="59"/>
  <c r="AB44" i="59"/>
  <c r="AB46" i="59"/>
  <c r="AB47" i="59"/>
  <c r="AB48" i="59"/>
  <c r="AB50" i="59"/>
  <c r="AB51" i="59"/>
  <c r="AB52" i="59"/>
  <c r="AB54" i="59"/>
  <c r="AB55" i="59"/>
  <c r="AB56" i="59"/>
  <c r="AB58" i="59"/>
  <c r="AB59" i="59"/>
  <c r="AB60" i="59"/>
  <c r="AB61" i="59"/>
  <c r="AB62" i="59"/>
  <c r="AB63" i="59"/>
  <c r="AB64" i="59"/>
  <c r="AB65" i="59"/>
  <c r="AC65" i="59"/>
  <c r="AE65" i="59" s="1"/>
  <c r="F66" i="59"/>
  <c r="R66" i="59"/>
  <c r="S66" i="59"/>
  <c r="T66" i="59"/>
  <c r="U66" i="59"/>
  <c r="X66" i="59"/>
  <c r="AD66" i="59"/>
  <c r="F67" i="59"/>
  <c r="R67" i="59"/>
  <c r="S67" i="59"/>
  <c r="T67" i="59"/>
  <c r="U67" i="59"/>
  <c r="X67" i="59"/>
  <c r="E70" i="59"/>
  <c r="F70" i="59" s="1"/>
  <c r="G70" i="59"/>
  <c r="H70" i="59" s="1"/>
  <c r="I70" i="59" s="1"/>
  <c r="J70" i="59" s="1"/>
  <c r="K70" i="59" s="1"/>
  <c r="L70" i="59" s="1"/>
  <c r="M70" i="59" s="1"/>
  <c r="N70" i="59" s="1"/>
  <c r="O70" i="59" s="1"/>
  <c r="P70" i="59" s="1"/>
  <c r="Q70" i="59" s="1"/>
  <c r="R70" i="59" s="1"/>
  <c r="S70" i="59" s="1"/>
  <c r="T70" i="59" s="1"/>
  <c r="U70" i="59" s="1"/>
  <c r="V70" i="59" s="1"/>
  <c r="W70" i="59" s="1"/>
  <c r="X70" i="59" s="1"/>
  <c r="E72" i="59"/>
  <c r="S72" i="59"/>
  <c r="X72" i="59"/>
  <c r="E73" i="59"/>
  <c r="X73" i="59" s="1"/>
  <c r="P83" i="59" s="1"/>
  <c r="E74" i="59"/>
  <c r="S74" i="59"/>
  <c r="F84" i="59" s="1"/>
  <c r="U74" i="59"/>
  <c r="M84" i="59" s="1"/>
  <c r="X74" i="59"/>
  <c r="P84" i="59" s="1"/>
  <c r="E75" i="59"/>
  <c r="S75" i="59"/>
  <c r="F85" i="59" s="1"/>
  <c r="U75" i="59"/>
  <c r="M85" i="59" s="1"/>
  <c r="E76" i="59"/>
  <c r="S76" i="59"/>
  <c r="F86" i="59" s="1"/>
  <c r="E77" i="59"/>
  <c r="E78" i="59"/>
  <c r="P82" i="59"/>
  <c r="E88" i="59"/>
  <c r="F88" i="59"/>
  <c r="L88" i="59"/>
  <c r="M88" i="59"/>
  <c r="O88" i="59"/>
  <c r="P88" i="59"/>
  <c r="J15" i="104" l="1"/>
  <c r="G15" i="104" s="1"/>
  <c r="I15" i="104"/>
  <c r="E15" i="104"/>
  <c r="Q63" i="59"/>
  <c r="AC62" i="59"/>
  <c r="AE62" i="59" s="1"/>
  <c r="O66" i="59"/>
  <c r="M66" i="59"/>
  <c r="N67" i="59"/>
  <c r="Z76" i="59" s="1"/>
  <c r="T77" i="59"/>
  <c r="L87" i="59" s="1"/>
  <c r="R77" i="59"/>
  <c r="N66" i="59"/>
  <c r="F82" i="59"/>
  <c r="R76" i="59"/>
  <c r="T76" i="59"/>
  <c r="L86" i="59" s="1"/>
  <c r="R72" i="59"/>
  <c r="E79" i="59"/>
  <c r="T72" i="59"/>
  <c r="W66" i="59"/>
  <c r="AB36" i="59"/>
  <c r="W74" i="59"/>
  <c r="O84" i="59" s="1"/>
  <c r="W67" i="59"/>
  <c r="Q89" i="59" s="1"/>
  <c r="T73" i="59"/>
  <c r="L83" i="59" s="1"/>
  <c r="R73" i="59"/>
  <c r="W73" i="59"/>
  <c r="O83" i="59" s="1"/>
  <c r="V66" i="59"/>
  <c r="M67" i="59"/>
  <c r="Z75" i="59" s="1"/>
  <c r="U77" i="59"/>
  <c r="M87" i="59" s="1"/>
  <c r="U73" i="59"/>
  <c r="M83" i="59" s="1"/>
  <c r="V67" i="59"/>
  <c r="Z73" i="59" s="1"/>
  <c r="O67" i="59"/>
  <c r="Z77" i="59" s="1"/>
  <c r="K67" i="59"/>
  <c r="Z72" i="59" s="1"/>
  <c r="L66" i="59"/>
  <c r="X77" i="59"/>
  <c r="P87" i="59" s="1"/>
  <c r="X76" i="59"/>
  <c r="P86" i="59" s="1"/>
  <c r="T75" i="59"/>
  <c r="L85" i="59" s="1"/>
  <c r="R75" i="59"/>
  <c r="S77" i="59"/>
  <c r="F87" i="59" s="1"/>
  <c r="U76" i="59"/>
  <c r="M86" i="59" s="1"/>
  <c r="X75" i="59"/>
  <c r="P85" i="59" s="1"/>
  <c r="R74" i="59"/>
  <c r="T74" i="59"/>
  <c r="L84" i="59" s="1"/>
  <c r="S73" i="59"/>
  <c r="F83" i="59" s="1"/>
  <c r="U72" i="59"/>
  <c r="W77" i="59"/>
  <c r="O87" i="59" s="1"/>
  <c r="W75" i="59"/>
  <c r="O85" i="59" s="1"/>
  <c r="AB17" i="59"/>
  <c r="AB66" i="59" s="1"/>
  <c r="AC4" i="59"/>
  <c r="AE4" i="59" s="1"/>
  <c r="W76" i="59"/>
  <c r="O86" i="59" s="1"/>
  <c r="W72" i="59"/>
  <c r="AC63" i="59" l="1"/>
  <c r="AE63" i="59" s="1"/>
  <c r="Q64" i="59"/>
  <c r="AC64" i="59" s="1"/>
  <c r="AE64" i="59" s="1"/>
  <c r="Z79" i="59"/>
  <c r="Y73" i="59"/>
  <c r="AA73" i="59" s="1"/>
  <c r="E83" i="59"/>
  <c r="Y72" i="59"/>
  <c r="E82" i="59"/>
  <c r="R79" i="59"/>
  <c r="E89" i="59" s="1"/>
  <c r="AC5" i="59"/>
  <c r="AE5" i="59" s="1"/>
  <c r="Y74" i="59"/>
  <c r="AA74" i="59" s="1"/>
  <c r="E84" i="59"/>
  <c r="Y75" i="59"/>
  <c r="AA75" i="59" s="1"/>
  <c r="E85" i="59"/>
  <c r="X79" i="59"/>
  <c r="P89" i="59" s="1"/>
  <c r="S79" i="59"/>
  <c r="F89" i="59" s="1"/>
  <c r="O82" i="59"/>
  <c r="W79" i="59"/>
  <c r="O89" i="59" s="1"/>
  <c r="U79" i="59"/>
  <c r="M89" i="59" s="1"/>
  <c r="M82" i="59"/>
  <c r="L82" i="59"/>
  <c r="T79" i="59"/>
  <c r="L89" i="59" s="1"/>
  <c r="Y76" i="59"/>
  <c r="AA76" i="59" s="1"/>
  <c r="E86" i="59"/>
  <c r="Y77" i="59"/>
  <c r="AA77" i="59" s="1"/>
  <c r="E87" i="59"/>
  <c r="AA72" i="59" l="1"/>
  <c r="Y79" i="59"/>
  <c r="AA79" i="59" s="1"/>
  <c r="AC6" i="59"/>
  <c r="AE6" i="59" s="1"/>
  <c r="AC7" i="59" l="1"/>
  <c r="AE7" i="59" s="1"/>
  <c r="AC8" i="59" l="1"/>
  <c r="AE8" i="59" s="1"/>
  <c r="AC9" i="59" l="1"/>
  <c r="AE9" i="59" s="1"/>
  <c r="AC10" i="59" l="1"/>
  <c r="AE10" i="59" s="1"/>
  <c r="AC11" i="59" l="1"/>
  <c r="AE11" i="59" s="1"/>
  <c r="AC12" i="59" l="1"/>
  <c r="AE12" i="59" s="1"/>
  <c r="AC13" i="59" l="1"/>
  <c r="AE13" i="59" s="1"/>
  <c r="AC14" i="59" l="1"/>
  <c r="AE14" i="59" s="1"/>
  <c r="AC15" i="59" l="1"/>
  <c r="AE15" i="59" s="1"/>
  <c r="AC16" i="59" l="1"/>
  <c r="AE16" i="59" s="1"/>
  <c r="AC17" i="59" l="1"/>
  <c r="AE17" i="59" s="1"/>
  <c r="AC18" i="59" l="1"/>
  <c r="AE18" i="59" s="1"/>
  <c r="AC19" i="59" l="1"/>
  <c r="AE19" i="59" s="1"/>
  <c r="AC20" i="59" l="1"/>
  <c r="AE20" i="59" s="1"/>
  <c r="AC21" i="59" l="1"/>
  <c r="AE21" i="59" s="1"/>
  <c r="AC22" i="59" l="1"/>
  <c r="AE22" i="59" s="1"/>
  <c r="AC23" i="59" l="1"/>
  <c r="AE23" i="59" s="1"/>
  <c r="AC24" i="59" l="1"/>
  <c r="AE24" i="59" s="1"/>
  <c r="AC25" i="59" l="1"/>
  <c r="AE25" i="59" s="1"/>
  <c r="AC26" i="59" l="1"/>
  <c r="AE26" i="59" s="1"/>
  <c r="AC27" i="59" l="1"/>
  <c r="AE27" i="59" s="1"/>
  <c r="AC28" i="59" l="1"/>
  <c r="AE28" i="59" s="1"/>
  <c r="AC29" i="59" l="1"/>
  <c r="AE29" i="59" s="1"/>
  <c r="AC30" i="59" l="1"/>
  <c r="AE30" i="59" s="1"/>
  <c r="AC31" i="59" l="1"/>
  <c r="AE31" i="59" s="1"/>
  <c r="AC32" i="59" l="1"/>
  <c r="AE32" i="59" s="1"/>
  <c r="AC33" i="59" l="1"/>
  <c r="AE33" i="59" s="1"/>
  <c r="AC34" i="59" l="1"/>
  <c r="AE34" i="59" s="1"/>
  <c r="AC35" i="59" l="1"/>
  <c r="AE35" i="59" s="1"/>
  <c r="AC36" i="59" l="1"/>
  <c r="AE36" i="59" s="1"/>
  <c r="AC37" i="59" l="1"/>
  <c r="AE37" i="59" s="1"/>
  <c r="AC38" i="59" l="1"/>
  <c r="AE38" i="59" s="1"/>
  <c r="AC39" i="59" l="1"/>
  <c r="AE39" i="59" s="1"/>
  <c r="AC40" i="59" l="1"/>
  <c r="AE40" i="59" s="1"/>
  <c r="AC41" i="59" l="1"/>
  <c r="AE41" i="59" s="1"/>
  <c r="AC42" i="59" l="1"/>
  <c r="AE42" i="59" s="1"/>
  <c r="AC43" i="59" l="1"/>
  <c r="AE43" i="59" s="1"/>
  <c r="AC44" i="59" l="1"/>
  <c r="AE44" i="59" s="1"/>
  <c r="AC45" i="59" l="1"/>
  <c r="AE45" i="59" s="1"/>
  <c r="AC46" i="59" l="1"/>
  <c r="AE46" i="59" s="1"/>
  <c r="AC47" i="59" l="1"/>
  <c r="AE47" i="59" s="1"/>
  <c r="AC48" i="59" l="1"/>
  <c r="AE48" i="59" s="1"/>
  <c r="AC49" i="59" l="1"/>
  <c r="AE49" i="59" s="1"/>
  <c r="AC50" i="59" l="1"/>
  <c r="AE50" i="59" s="1"/>
  <c r="AC51" i="59" l="1"/>
  <c r="AE51" i="59" s="1"/>
  <c r="AC52" i="59" l="1"/>
  <c r="AE52" i="59" s="1"/>
  <c r="AC53" i="59" l="1"/>
  <c r="AE53" i="59" s="1"/>
  <c r="AC54" i="59" l="1"/>
  <c r="AE54" i="59" s="1"/>
  <c r="AC55" i="59" l="1"/>
  <c r="AE55" i="59" s="1"/>
  <c r="AC56" i="59" l="1"/>
  <c r="AE56" i="59" s="1"/>
  <c r="AC57" i="59" l="1"/>
  <c r="AE57" i="59" s="1"/>
  <c r="AC58" i="59" l="1"/>
  <c r="AE58" i="59" s="1"/>
  <c r="AC59" i="59" l="1"/>
  <c r="AE59" i="59" s="1"/>
  <c r="AC61" i="59" l="1"/>
  <c r="AC60" i="59"/>
  <c r="AE60" i="59" s="1"/>
  <c r="AE61" i="59" l="1"/>
  <c r="AE66" i="59" s="1"/>
  <c r="AC66" i="59"/>
  <c r="J139" i="106" l="1"/>
  <c r="K139" i="106"/>
  <c r="L139" i="106"/>
  <c r="M139" i="106"/>
  <c r="O139" i="106" s="1"/>
  <c r="N139" i="106"/>
  <c r="J140" i="106"/>
  <c r="K140" i="106"/>
  <c r="M140" i="106" s="1"/>
  <c r="L140" i="106"/>
  <c r="N140" i="106"/>
  <c r="J16" i="103"/>
  <c r="I16" i="103"/>
  <c r="H16" i="103"/>
  <c r="G16" i="103"/>
  <c r="F16" i="103"/>
  <c r="E16" i="103"/>
  <c r="D16" i="103"/>
  <c r="C16" i="103"/>
  <c r="O140" i="106" l="1"/>
  <c r="K16" i="103"/>
  <c r="H286" i="106" l="1"/>
  <c r="I286" i="106" s="1"/>
  <c r="F286" i="106"/>
  <c r="E286" i="106"/>
  <c r="I213" i="106"/>
  <c r="H213" i="106"/>
  <c r="G213" i="106"/>
  <c r="J213" i="106" l="1"/>
  <c r="K73" i="106"/>
  <c r="H73" i="106" l="1"/>
  <c r="G73" i="106"/>
  <c r="F73" i="106"/>
  <c r="E73" i="106"/>
  <c r="D73" i="106"/>
  <c r="C73" i="106"/>
  <c r="K68" i="112"/>
  <c r="J68" i="112"/>
  <c r="H68" i="112"/>
  <c r="M16" i="103" l="1"/>
  <c r="N16" i="103" s="1"/>
  <c r="C360" i="112"/>
  <c r="C359" i="112"/>
  <c r="G290" i="112" l="1"/>
  <c r="D290" i="112"/>
  <c r="C290" i="112"/>
  <c r="H289" i="112"/>
  <c r="F289" i="112"/>
  <c r="E289" i="112"/>
  <c r="B289" i="112"/>
  <c r="H288" i="112"/>
  <c r="F288" i="112"/>
  <c r="E288" i="112"/>
  <c r="B288" i="112"/>
  <c r="H287" i="112"/>
  <c r="F287" i="112"/>
  <c r="E287" i="112"/>
  <c r="B287" i="112"/>
  <c r="H286" i="112"/>
  <c r="F286" i="112"/>
  <c r="E286" i="112"/>
  <c r="B286" i="112"/>
  <c r="H285" i="112"/>
  <c r="F285" i="112"/>
  <c r="E285" i="112"/>
  <c r="H284" i="112"/>
  <c r="F284" i="112"/>
  <c r="E284" i="112"/>
  <c r="H283" i="112"/>
  <c r="F283" i="112"/>
  <c r="E283" i="112"/>
  <c r="H282" i="112"/>
  <c r="F282" i="112"/>
  <c r="E282" i="112"/>
  <c r="H281" i="112"/>
  <c r="F281" i="112"/>
  <c r="E281" i="112"/>
  <c r="H280" i="112"/>
  <c r="F280" i="112"/>
  <c r="E280" i="112"/>
  <c r="H279" i="112"/>
  <c r="F279" i="112"/>
  <c r="E279" i="112"/>
  <c r="B279" i="112"/>
  <c r="H278" i="112"/>
  <c r="F278" i="112"/>
  <c r="E278" i="112"/>
  <c r="B278" i="112"/>
  <c r="H277" i="112"/>
  <c r="F277" i="112"/>
  <c r="E277" i="112"/>
  <c r="B277" i="112"/>
  <c r="H276" i="112"/>
  <c r="F276" i="112"/>
  <c r="E276" i="112"/>
  <c r="B276" i="112"/>
  <c r="H275" i="112"/>
  <c r="F275" i="112"/>
  <c r="E275" i="112"/>
  <c r="B275" i="112"/>
  <c r="H274" i="112"/>
  <c r="F274" i="112"/>
  <c r="E274" i="112"/>
  <c r="B274" i="112"/>
  <c r="H273" i="112"/>
  <c r="F273" i="112"/>
  <c r="E273" i="112"/>
  <c r="B273" i="112"/>
  <c r="H272" i="112"/>
  <c r="F272" i="112"/>
  <c r="E272" i="112"/>
  <c r="B272" i="112"/>
  <c r="H271" i="112"/>
  <c r="F271" i="112"/>
  <c r="E271" i="112"/>
  <c r="B271" i="112"/>
  <c r="H270" i="112"/>
  <c r="F270" i="112"/>
  <c r="E270" i="112"/>
  <c r="B270" i="112"/>
  <c r="H269" i="112"/>
  <c r="F269" i="112"/>
  <c r="E269" i="112"/>
  <c r="B269" i="112"/>
  <c r="H268" i="112"/>
  <c r="F268" i="112"/>
  <c r="E268" i="112"/>
  <c r="B268" i="112"/>
  <c r="H267" i="112"/>
  <c r="F267" i="112"/>
  <c r="E267" i="112"/>
  <c r="B267" i="112"/>
  <c r="H266" i="112"/>
  <c r="F266" i="112"/>
  <c r="E266" i="112"/>
  <c r="B266" i="112"/>
  <c r="H265" i="112"/>
  <c r="F265" i="112"/>
  <c r="E265" i="112"/>
  <c r="B265" i="112"/>
  <c r="H264" i="112"/>
  <c r="F264" i="112"/>
  <c r="E264" i="112"/>
  <c r="B264" i="112"/>
  <c r="H263" i="112"/>
  <c r="F263" i="112"/>
  <c r="E263" i="112"/>
  <c r="H262" i="112"/>
  <c r="F262" i="112"/>
  <c r="E262" i="112"/>
  <c r="H261" i="112"/>
  <c r="F261" i="112"/>
  <c r="E261" i="112"/>
  <c r="B261" i="112"/>
  <c r="H260" i="112"/>
  <c r="F260" i="112"/>
  <c r="E260" i="112"/>
  <c r="B260" i="112"/>
  <c r="H259" i="112"/>
  <c r="F259" i="112"/>
  <c r="E259" i="112"/>
  <c r="B259" i="112"/>
  <c r="H258" i="112"/>
  <c r="F258" i="112"/>
  <c r="E258" i="112"/>
  <c r="B258" i="112"/>
  <c r="H257" i="112"/>
  <c r="F257" i="112"/>
  <c r="E257" i="112"/>
  <c r="B257" i="112"/>
  <c r="H256" i="112"/>
  <c r="F256" i="112"/>
  <c r="E256" i="112"/>
  <c r="B256" i="112"/>
  <c r="H255" i="112"/>
  <c r="F255" i="112"/>
  <c r="E255" i="112"/>
  <c r="B255" i="112"/>
  <c r="H254" i="112"/>
  <c r="F254" i="112"/>
  <c r="E254" i="112"/>
  <c r="B254" i="112"/>
  <c r="H253" i="112"/>
  <c r="F253" i="112"/>
  <c r="E253" i="112"/>
  <c r="B253" i="112"/>
  <c r="H252" i="112"/>
  <c r="F252" i="112"/>
  <c r="E252" i="112"/>
  <c r="B252" i="112"/>
  <c r="H251" i="112"/>
  <c r="F251" i="112"/>
  <c r="E251" i="112"/>
  <c r="B251" i="112"/>
  <c r="H250" i="112"/>
  <c r="F250" i="112"/>
  <c r="E250" i="112"/>
  <c r="B250" i="112"/>
  <c r="H249" i="112"/>
  <c r="F249" i="112"/>
  <c r="E249" i="112"/>
  <c r="B249" i="112"/>
  <c r="H248" i="112"/>
  <c r="F248" i="112"/>
  <c r="E248" i="112"/>
  <c r="B248" i="112"/>
  <c r="H247" i="112"/>
  <c r="F247" i="112"/>
  <c r="E247" i="112"/>
  <c r="B247" i="112"/>
  <c r="H246" i="112"/>
  <c r="F246" i="112"/>
  <c r="E246" i="112"/>
  <c r="B246" i="112"/>
  <c r="H245" i="112"/>
  <c r="F245" i="112"/>
  <c r="E245" i="112"/>
  <c r="B245" i="112"/>
  <c r="H244" i="112"/>
  <c r="F244" i="112"/>
  <c r="E244" i="112"/>
  <c r="B244" i="112"/>
  <c r="H243" i="112"/>
  <c r="F243" i="112"/>
  <c r="E243" i="112"/>
  <c r="B243" i="112"/>
  <c r="H242" i="112"/>
  <c r="F242" i="112"/>
  <c r="E242" i="112"/>
  <c r="B242" i="112"/>
  <c r="H241" i="112"/>
  <c r="F241" i="112"/>
  <c r="E241" i="112"/>
  <c r="B241" i="112"/>
  <c r="H240" i="112"/>
  <c r="F240" i="112"/>
  <c r="E240" i="112"/>
  <c r="B240" i="112"/>
  <c r="H239" i="112"/>
  <c r="F239" i="112"/>
  <c r="E239" i="112"/>
  <c r="B239" i="112"/>
  <c r="H238" i="112"/>
  <c r="F238" i="112"/>
  <c r="E238" i="112"/>
  <c r="B238" i="112"/>
  <c r="H237" i="112"/>
  <c r="F237" i="112"/>
  <c r="E237" i="112"/>
  <c r="B237" i="112"/>
  <c r="H236" i="112"/>
  <c r="F236" i="112"/>
  <c r="E236" i="112"/>
  <c r="B236" i="112"/>
  <c r="H235" i="112"/>
  <c r="F235" i="112"/>
  <c r="E235" i="112"/>
  <c r="B235" i="112"/>
  <c r="H234" i="112"/>
  <c r="F234" i="112"/>
  <c r="E234" i="112"/>
  <c r="B234" i="112"/>
  <c r="H233" i="112"/>
  <c r="F233" i="112"/>
  <c r="E233" i="112"/>
  <c r="B233" i="112"/>
  <c r="H232" i="112"/>
  <c r="F232" i="112"/>
  <c r="E232" i="112"/>
  <c r="B232" i="112"/>
  <c r="H231" i="112"/>
  <c r="F231" i="112"/>
  <c r="E231" i="112"/>
  <c r="B231" i="112"/>
  <c r="H230" i="112"/>
  <c r="F230" i="112"/>
  <c r="E230" i="112"/>
  <c r="B230" i="112"/>
  <c r="H229" i="112"/>
  <c r="F229" i="112"/>
  <c r="E229" i="112"/>
  <c r="B229" i="112"/>
  <c r="H228" i="112"/>
  <c r="F228" i="112"/>
  <c r="E228" i="112"/>
  <c r="B228" i="112"/>
  <c r="F218" i="112"/>
  <c r="E218" i="112"/>
  <c r="D218" i="112"/>
  <c r="C218" i="112"/>
  <c r="I217" i="112"/>
  <c r="H217" i="112"/>
  <c r="G217" i="112"/>
  <c r="B217" i="112"/>
  <c r="I216" i="112"/>
  <c r="H216" i="112"/>
  <c r="G216" i="112"/>
  <c r="B216" i="112"/>
  <c r="I215" i="112"/>
  <c r="H215" i="112"/>
  <c r="G215" i="112"/>
  <c r="B215" i="112"/>
  <c r="I214" i="112"/>
  <c r="H214" i="112"/>
  <c r="G214" i="112"/>
  <c r="B214" i="112"/>
  <c r="I212" i="112"/>
  <c r="J212" i="112" s="1"/>
  <c r="H212" i="112"/>
  <c r="G212" i="112"/>
  <c r="I211" i="112"/>
  <c r="H211" i="112"/>
  <c r="G211" i="112"/>
  <c r="I210" i="112"/>
  <c r="H210" i="112"/>
  <c r="G210" i="112"/>
  <c r="I209" i="112"/>
  <c r="H209" i="112"/>
  <c r="G209" i="112"/>
  <c r="I208" i="112"/>
  <c r="J208" i="112" s="1"/>
  <c r="H208" i="112"/>
  <c r="G208" i="112"/>
  <c r="I207" i="112"/>
  <c r="H207" i="112"/>
  <c r="G207" i="112"/>
  <c r="I206" i="112"/>
  <c r="H206" i="112"/>
  <c r="G206" i="112"/>
  <c r="B206" i="112"/>
  <c r="I205" i="112"/>
  <c r="H205" i="112"/>
  <c r="G205" i="112"/>
  <c r="B205" i="112"/>
  <c r="I204" i="112"/>
  <c r="H204" i="112"/>
  <c r="G204" i="112"/>
  <c r="B204" i="112"/>
  <c r="I203" i="112"/>
  <c r="H203" i="112"/>
  <c r="G203" i="112"/>
  <c r="B203" i="112"/>
  <c r="I202" i="112"/>
  <c r="H202" i="112"/>
  <c r="G202" i="112"/>
  <c r="B202" i="112"/>
  <c r="I201" i="112"/>
  <c r="H201" i="112"/>
  <c r="G201" i="112"/>
  <c r="B201" i="112"/>
  <c r="I200" i="112"/>
  <c r="H200" i="112"/>
  <c r="G200" i="112"/>
  <c r="B200" i="112"/>
  <c r="I199" i="112"/>
  <c r="H199" i="112"/>
  <c r="G199" i="112"/>
  <c r="B199" i="112"/>
  <c r="I198" i="112"/>
  <c r="H198" i="112"/>
  <c r="G198" i="112"/>
  <c r="B198" i="112"/>
  <c r="I197" i="112"/>
  <c r="H197" i="112"/>
  <c r="G197" i="112"/>
  <c r="B197" i="112"/>
  <c r="I196" i="112"/>
  <c r="H196" i="112"/>
  <c r="G196" i="112"/>
  <c r="B196" i="112"/>
  <c r="I195" i="112"/>
  <c r="H195" i="112"/>
  <c r="G195" i="112"/>
  <c r="B195" i="112"/>
  <c r="I194" i="112"/>
  <c r="H194" i="112"/>
  <c r="G194" i="112"/>
  <c r="B194" i="112"/>
  <c r="I193" i="112"/>
  <c r="H193" i="112"/>
  <c r="G193" i="112"/>
  <c r="B193" i="112"/>
  <c r="I192" i="112"/>
  <c r="H192" i="112"/>
  <c r="G192" i="112"/>
  <c r="B192" i="112"/>
  <c r="I191" i="112"/>
  <c r="H191" i="112"/>
  <c r="G191" i="112"/>
  <c r="B191" i="112"/>
  <c r="I190" i="112"/>
  <c r="H190" i="112"/>
  <c r="G190" i="112"/>
  <c r="J190" i="112" s="1"/>
  <c r="I189" i="112"/>
  <c r="H189" i="112"/>
  <c r="G189" i="112"/>
  <c r="I188" i="112"/>
  <c r="H188" i="112"/>
  <c r="G188" i="112"/>
  <c r="B188" i="112"/>
  <c r="I187" i="112"/>
  <c r="H187" i="112"/>
  <c r="G187" i="112"/>
  <c r="B187" i="112"/>
  <c r="I186" i="112"/>
  <c r="H186" i="112"/>
  <c r="G186" i="112"/>
  <c r="B186" i="112"/>
  <c r="I185" i="112"/>
  <c r="H185" i="112"/>
  <c r="G185" i="112"/>
  <c r="B185" i="112"/>
  <c r="I184" i="112"/>
  <c r="H184" i="112"/>
  <c r="G184" i="112"/>
  <c r="B184" i="112"/>
  <c r="I183" i="112"/>
  <c r="H183" i="112"/>
  <c r="G183" i="112"/>
  <c r="B183" i="112"/>
  <c r="I182" i="112"/>
  <c r="H182" i="112"/>
  <c r="G182" i="112"/>
  <c r="B182" i="112"/>
  <c r="I181" i="112"/>
  <c r="H181" i="112"/>
  <c r="G181" i="112"/>
  <c r="B181" i="112"/>
  <c r="I180" i="112"/>
  <c r="H180" i="112"/>
  <c r="G180" i="112"/>
  <c r="B180" i="112"/>
  <c r="I179" i="112"/>
  <c r="H179" i="112"/>
  <c r="G179" i="112"/>
  <c r="B179" i="112"/>
  <c r="I178" i="112"/>
  <c r="H178" i="112"/>
  <c r="G178" i="112"/>
  <c r="B178" i="112"/>
  <c r="I177" i="112"/>
  <c r="H177" i="112"/>
  <c r="G177" i="112"/>
  <c r="B177" i="112"/>
  <c r="I176" i="112"/>
  <c r="H176" i="112"/>
  <c r="G176" i="112"/>
  <c r="B176" i="112"/>
  <c r="I175" i="112"/>
  <c r="H175" i="112"/>
  <c r="G175" i="112"/>
  <c r="B175" i="112"/>
  <c r="I174" i="112"/>
  <c r="H174" i="112"/>
  <c r="G174" i="112"/>
  <c r="B174" i="112"/>
  <c r="I173" i="112"/>
  <c r="H173" i="112"/>
  <c r="G173" i="112"/>
  <c r="B173" i="112"/>
  <c r="I172" i="112"/>
  <c r="H172" i="112"/>
  <c r="G172" i="112"/>
  <c r="B172" i="112"/>
  <c r="I171" i="112"/>
  <c r="H171" i="112"/>
  <c r="G171" i="112"/>
  <c r="B171" i="112"/>
  <c r="I170" i="112"/>
  <c r="H170" i="112"/>
  <c r="G170" i="112"/>
  <c r="B170" i="112"/>
  <c r="I169" i="112"/>
  <c r="H169" i="112"/>
  <c r="G169" i="112"/>
  <c r="B169" i="112"/>
  <c r="I168" i="112"/>
  <c r="H168" i="112"/>
  <c r="G168" i="112"/>
  <c r="B168" i="112"/>
  <c r="I167" i="112"/>
  <c r="H167" i="112"/>
  <c r="G167" i="112"/>
  <c r="B167" i="112"/>
  <c r="I166" i="112"/>
  <c r="H166" i="112"/>
  <c r="G166" i="112"/>
  <c r="B166" i="112"/>
  <c r="I165" i="112"/>
  <c r="H165" i="112"/>
  <c r="G165" i="112"/>
  <c r="B165" i="112"/>
  <c r="I164" i="112"/>
  <c r="H164" i="112"/>
  <c r="G164" i="112"/>
  <c r="B164" i="112"/>
  <c r="I163" i="112"/>
  <c r="H163" i="112"/>
  <c r="G163" i="112"/>
  <c r="B163" i="112"/>
  <c r="I162" i="112"/>
  <c r="H162" i="112"/>
  <c r="G162" i="112"/>
  <c r="B162" i="112"/>
  <c r="I161" i="112"/>
  <c r="H161" i="112"/>
  <c r="G161" i="112"/>
  <c r="B161" i="112"/>
  <c r="I160" i="112"/>
  <c r="H160" i="112"/>
  <c r="G160" i="112"/>
  <c r="B160" i="112"/>
  <c r="I159" i="112"/>
  <c r="H159" i="112"/>
  <c r="G159" i="112"/>
  <c r="B159" i="112"/>
  <c r="I158" i="112"/>
  <c r="H158" i="112"/>
  <c r="G158" i="112"/>
  <c r="B158" i="112"/>
  <c r="I157" i="112"/>
  <c r="H157" i="112"/>
  <c r="G157" i="112"/>
  <c r="B157" i="112"/>
  <c r="I156" i="112"/>
  <c r="H156" i="112"/>
  <c r="G156" i="112"/>
  <c r="B156" i="112"/>
  <c r="I155" i="112"/>
  <c r="H155" i="112"/>
  <c r="G155" i="112"/>
  <c r="B155" i="112"/>
  <c r="I144" i="112"/>
  <c r="H144" i="112"/>
  <c r="G144" i="112"/>
  <c r="F144" i="112"/>
  <c r="E144" i="112"/>
  <c r="D144" i="112"/>
  <c r="C144" i="112"/>
  <c r="N143" i="112"/>
  <c r="L143" i="112"/>
  <c r="K143" i="112"/>
  <c r="J143" i="112"/>
  <c r="B143" i="112"/>
  <c r="N142" i="112"/>
  <c r="L142" i="112"/>
  <c r="K142" i="112"/>
  <c r="J142" i="112"/>
  <c r="B142" i="112"/>
  <c r="N141" i="112"/>
  <c r="L141" i="112"/>
  <c r="K141" i="112"/>
  <c r="J141" i="112"/>
  <c r="B141" i="112"/>
  <c r="N140" i="112"/>
  <c r="L140" i="112"/>
  <c r="K140" i="112"/>
  <c r="J140" i="112"/>
  <c r="B140" i="112"/>
  <c r="N138" i="112"/>
  <c r="L138" i="112"/>
  <c r="K138" i="112"/>
  <c r="J138" i="112"/>
  <c r="N137" i="112"/>
  <c r="L137" i="112"/>
  <c r="K137" i="112"/>
  <c r="J137" i="112"/>
  <c r="N136" i="112"/>
  <c r="L136" i="112"/>
  <c r="K136" i="112"/>
  <c r="J136" i="112"/>
  <c r="N135" i="112"/>
  <c r="L135" i="112"/>
  <c r="K135" i="112"/>
  <c r="J135" i="112"/>
  <c r="N134" i="112"/>
  <c r="L134" i="112"/>
  <c r="K134" i="112"/>
  <c r="J134" i="112"/>
  <c r="N133" i="112"/>
  <c r="L133" i="112"/>
  <c r="K133" i="112"/>
  <c r="J133" i="112"/>
  <c r="N132" i="112"/>
  <c r="L132" i="112"/>
  <c r="K132" i="112"/>
  <c r="J132" i="112"/>
  <c r="B132" i="112"/>
  <c r="N131" i="112"/>
  <c r="L131" i="112"/>
  <c r="K131" i="112"/>
  <c r="J131" i="112"/>
  <c r="B131" i="112"/>
  <c r="N130" i="112"/>
  <c r="L130" i="112"/>
  <c r="K130" i="112"/>
  <c r="J130" i="112"/>
  <c r="B130" i="112"/>
  <c r="N129" i="112"/>
  <c r="L129" i="112"/>
  <c r="K129" i="112"/>
  <c r="J129" i="112"/>
  <c r="B129" i="112"/>
  <c r="N128" i="112"/>
  <c r="L128" i="112"/>
  <c r="K128" i="112"/>
  <c r="J128" i="112"/>
  <c r="B128" i="112"/>
  <c r="N127" i="112"/>
  <c r="L127" i="112"/>
  <c r="K127" i="112"/>
  <c r="J127" i="112"/>
  <c r="B127" i="112"/>
  <c r="N126" i="112"/>
  <c r="L126" i="112"/>
  <c r="K126" i="112"/>
  <c r="J126" i="112"/>
  <c r="B126" i="112"/>
  <c r="N125" i="112"/>
  <c r="L125" i="112"/>
  <c r="K125" i="112"/>
  <c r="J125" i="112"/>
  <c r="B125" i="112"/>
  <c r="N124" i="112"/>
  <c r="L124" i="112"/>
  <c r="K124" i="112"/>
  <c r="J124" i="112"/>
  <c r="B124" i="112"/>
  <c r="N123" i="112"/>
  <c r="L123" i="112"/>
  <c r="K123" i="112"/>
  <c r="J123" i="112"/>
  <c r="B123" i="112"/>
  <c r="N122" i="112"/>
  <c r="L122" i="112"/>
  <c r="K122" i="112"/>
  <c r="J122" i="112"/>
  <c r="B122" i="112"/>
  <c r="N121" i="112"/>
  <c r="L121" i="112"/>
  <c r="K121" i="112"/>
  <c r="J121" i="112"/>
  <c r="B121" i="112"/>
  <c r="N120" i="112"/>
  <c r="L120" i="112"/>
  <c r="K120" i="112"/>
  <c r="J120" i="112"/>
  <c r="B120" i="112"/>
  <c r="N119" i="112"/>
  <c r="L119" i="112"/>
  <c r="K119" i="112"/>
  <c r="J119" i="112"/>
  <c r="B119" i="112"/>
  <c r="N118" i="112"/>
  <c r="L118" i="112"/>
  <c r="K118" i="112"/>
  <c r="J118" i="112"/>
  <c r="B118" i="112"/>
  <c r="N117" i="112"/>
  <c r="L117" i="112"/>
  <c r="K117" i="112"/>
  <c r="J117" i="112"/>
  <c r="B117" i="112"/>
  <c r="N116" i="112"/>
  <c r="L116" i="112"/>
  <c r="K116" i="112"/>
  <c r="J116" i="112"/>
  <c r="N115" i="112"/>
  <c r="L115" i="112"/>
  <c r="K115" i="112"/>
  <c r="J115" i="112"/>
  <c r="N114" i="112"/>
  <c r="L114" i="112"/>
  <c r="K114" i="112"/>
  <c r="J114" i="112"/>
  <c r="B114" i="112"/>
  <c r="N113" i="112"/>
  <c r="L113" i="112"/>
  <c r="K113" i="112"/>
  <c r="J113" i="112"/>
  <c r="B113" i="112"/>
  <c r="N112" i="112"/>
  <c r="L112" i="112"/>
  <c r="K112" i="112"/>
  <c r="J112" i="112"/>
  <c r="B112" i="112"/>
  <c r="N111" i="112"/>
  <c r="L111" i="112"/>
  <c r="K111" i="112"/>
  <c r="J111" i="112"/>
  <c r="B111" i="112"/>
  <c r="N110" i="112"/>
  <c r="L110" i="112"/>
  <c r="K110" i="112"/>
  <c r="J110" i="112"/>
  <c r="B110" i="112"/>
  <c r="N109" i="112"/>
  <c r="L109" i="112"/>
  <c r="K109" i="112"/>
  <c r="J109" i="112"/>
  <c r="B109" i="112"/>
  <c r="N108" i="112"/>
  <c r="L108" i="112"/>
  <c r="K108" i="112"/>
  <c r="J108" i="112"/>
  <c r="B108" i="112"/>
  <c r="N107" i="112"/>
  <c r="L107" i="112"/>
  <c r="K107" i="112"/>
  <c r="J107" i="112"/>
  <c r="B107" i="112"/>
  <c r="N106" i="112"/>
  <c r="L106" i="112"/>
  <c r="K106" i="112"/>
  <c r="J106" i="112"/>
  <c r="B106" i="112"/>
  <c r="N105" i="112"/>
  <c r="L105" i="112"/>
  <c r="K105" i="112"/>
  <c r="J105" i="112"/>
  <c r="B105" i="112"/>
  <c r="N104" i="112"/>
  <c r="L104" i="112"/>
  <c r="K104" i="112"/>
  <c r="J104" i="112"/>
  <c r="B104" i="112"/>
  <c r="N103" i="112"/>
  <c r="L103" i="112"/>
  <c r="K103" i="112"/>
  <c r="J103" i="112"/>
  <c r="B103" i="112"/>
  <c r="N102" i="112"/>
  <c r="L102" i="112"/>
  <c r="K102" i="112"/>
  <c r="J102" i="112"/>
  <c r="B102" i="112"/>
  <c r="N101" i="112"/>
  <c r="L101" i="112"/>
  <c r="K101" i="112"/>
  <c r="J101" i="112"/>
  <c r="B101" i="112"/>
  <c r="N100" i="112"/>
  <c r="L100" i="112"/>
  <c r="K100" i="112"/>
  <c r="J100" i="112"/>
  <c r="B100" i="112"/>
  <c r="N99" i="112"/>
  <c r="L99" i="112"/>
  <c r="K99" i="112"/>
  <c r="J99" i="112"/>
  <c r="B99" i="112"/>
  <c r="N98" i="112"/>
  <c r="L98" i="112"/>
  <c r="K98" i="112"/>
  <c r="J98" i="112"/>
  <c r="B98" i="112"/>
  <c r="N97" i="112"/>
  <c r="L97" i="112"/>
  <c r="K97" i="112"/>
  <c r="J97" i="112"/>
  <c r="B97" i="112"/>
  <c r="N96" i="112"/>
  <c r="L96" i="112"/>
  <c r="K96" i="112"/>
  <c r="J96" i="112"/>
  <c r="B96" i="112"/>
  <c r="N95" i="112"/>
  <c r="L95" i="112"/>
  <c r="K95" i="112"/>
  <c r="J95" i="112"/>
  <c r="B95" i="112"/>
  <c r="N94" i="112"/>
  <c r="L94" i="112"/>
  <c r="K94" i="112"/>
  <c r="J94" i="112"/>
  <c r="B94" i="112"/>
  <c r="N93" i="112"/>
  <c r="L93" i="112"/>
  <c r="K93" i="112"/>
  <c r="J93" i="112"/>
  <c r="B93" i="112"/>
  <c r="N92" i="112"/>
  <c r="L92" i="112"/>
  <c r="K92" i="112"/>
  <c r="J92" i="112"/>
  <c r="B92" i="112"/>
  <c r="N91" i="112"/>
  <c r="L91" i="112"/>
  <c r="K91" i="112"/>
  <c r="J91" i="112"/>
  <c r="B91" i="112"/>
  <c r="N90" i="112"/>
  <c r="L90" i="112"/>
  <c r="K90" i="112"/>
  <c r="J90" i="112"/>
  <c r="B90" i="112"/>
  <c r="N89" i="112"/>
  <c r="L89" i="112"/>
  <c r="K89" i="112"/>
  <c r="J89" i="112"/>
  <c r="B89" i="112"/>
  <c r="N88" i="112"/>
  <c r="L88" i="112"/>
  <c r="K88" i="112"/>
  <c r="J88" i="112"/>
  <c r="B88" i="112"/>
  <c r="N87" i="112"/>
  <c r="L87" i="112"/>
  <c r="K87" i="112"/>
  <c r="J87" i="112"/>
  <c r="B87" i="112"/>
  <c r="N86" i="112"/>
  <c r="L86" i="112"/>
  <c r="K86" i="112"/>
  <c r="J86" i="112"/>
  <c r="B86" i="112"/>
  <c r="N85" i="112"/>
  <c r="L85" i="112"/>
  <c r="K85" i="112"/>
  <c r="J85" i="112"/>
  <c r="B85" i="112"/>
  <c r="N84" i="112"/>
  <c r="L84" i="112"/>
  <c r="K84" i="112"/>
  <c r="J84" i="112"/>
  <c r="B84" i="112"/>
  <c r="N83" i="112"/>
  <c r="L83" i="112"/>
  <c r="K83" i="112"/>
  <c r="J83" i="112"/>
  <c r="B83" i="112"/>
  <c r="N82" i="112"/>
  <c r="L82" i="112"/>
  <c r="K82" i="112"/>
  <c r="J82" i="112"/>
  <c r="B82" i="112"/>
  <c r="N81" i="112"/>
  <c r="L81" i="112"/>
  <c r="K81" i="112"/>
  <c r="J81" i="112"/>
  <c r="B81" i="112"/>
  <c r="K72" i="112"/>
  <c r="H72" i="112"/>
  <c r="B72" i="112"/>
  <c r="K71" i="112"/>
  <c r="H71" i="112"/>
  <c r="B71" i="112"/>
  <c r="K70" i="112"/>
  <c r="H70" i="112"/>
  <c r="B70" i="112"/>
  <c r="K69" i="112"/>
  <c r="H69" i="112"/>
  <c r="B69" i="112"/>
  <c r="K67" i="112"/>
  <c r="H67" i="112"/>
  <c r="K66" i="112"/>
  <c r="H66" i="112"/>
  <c r="L66" i="112" s="1"/>
  <c r="K65" i="112"/>
  <c r="H65" i="112"/>
  <c r="K64" i="112"/>
  <c r="H64" i="112"/>
  <c r="L64" i="112" s="1"/>
  <c r="K63" i="112"/>
  <c r="H63" i="112"/>
  <c r="K62" i="112"/>
  <c r="H62" i="112"/>
  <c r="L62" i="112" s="1"/>
  <c r="K61" i="112"/>
  <c r="H61" i="112"/>
  <c r="B61" i="112"/>
  <c r="K60" i="112"/>
  <c r="H60" i="112"/>
  <c r="B60" i="112"/>
  <c r="K59" i="112"/>
  <c r="H59" i="112"/>
  <c r="L59" i="112" s="1"/>
  <c r="B59" i="112"/>
  <c r="K58" i="112"/>
  <c r="H58" i="112"/>
  <c r="B58" i="112"/>
  <c r="K57" i="112"/>
  <c r="H57" i="112"/>
  <c r="B57" i="112"/>
  <c r="K56" i="112"/>
  <c r="H56" i="112"/>
  <c r="B56" i="112"/>
  <c r="K55" i="112"/>
  <c r="H55" i="112"/>
  <c r="B55" i="112"/>
  <c r="K54" i="112"/>
  <c r="H54" i="112"/>
  <c r="B54" i="112"/>
  <c r="K53" i="112"/>
  <c r="H53" i="112"/>
  <c r="B53" i="112"/>
  <c r="K52" i="112"/>
  <c r="H52" i="112"/>
  <c r="B52" i="112"/>
  <c r="K51" i="112"/>
  <c r="H51" i="112"/>
  <c r="B51" i="112"/>
  <c r="K50" i="112"/>
  <c r="H50" i="112"/>
  <c r="B50" i="112"/>
  <c r="K49" i="112"/>
  <c r="H49" i="112"/>
  <c r="B49" i="112"/>
  <c r="K48" i="112"/>
  <c r="H48" i="112"/>
  <c r="B48" i="112"/>
  <c r="K47" i="112"/>
  <c r="H47" i="112"/>
  <c r="B47" i="112"/>
  <c r="K46" i="112"/>
  <c r="H46" i="112"/>
  <c r="B46" i="112"/>
  <c r="K45" i="112"/>
  <c r="H45" i="112"/>
  <c r="K44" i="112"/>
  <c r="H44" i="112"/>
  <c r="B44" i="112"/>
  <c r="K43" i="112"/>
  <c r="H43" i="112"/>
  <c r="B43" i="112"/>
  <c r="K42" i="112"/>
  <c r="H42" i="112"/>
  <c r="B42" i="112"/>
  <c r="K41" i="112"/>
  <c r="H41" i="112"/>
  <c r="B41" i="112"/>
  <c r="K40" i="112"/>
  <c r="H40" i="112"/>
  <c r="L40" i="112" s="1"/>
  <c r="B40" i="112"/>
  <c r="K39" i="112"/>
  <c r="H39" i="112"/>
  <c r="B39" i="112"/>
  <c r="K38" i="112"/>
  <c r="H38" i="112"/>
  <c r="B38" i="112"/>
  <c r="K37" i="112"/>
  <c r="H37" i="112"/>
  <c r="B37" i="112"/>
  <c r="K36" i="112"/>
  <c r="H36" i="112"/>
  <c r="L36" i="112" s="1"/>
  <c r="B36" i="112"/>
  <c r="K35" i="112"/>
  <c r="H35" i="112"/>
  <c r="B35" i="112"/>
  <c r="K34" i="112"/>
  <c r="H34" i="112"/>
  <c r="B34" i="112"/>
  <c r="K33" i="112"/>
  <c r="H33" i="112"/>
  <c r="B33" i="112"/>
  <c r="K32" i="112"/>
  <c r="H32" i="112"/>
  <c r="B32" i="112"/>
  <c r="K31" i="112"/>
  <c r="H31" i="112"/>
  <c r="B31" i="112"/>
  <c r="K30" i="112"/>
  <c r="H30" i="112"/>
  <c r="B30" i="112"/>
  <c r="K29" i="112"/>
  <c r="H29" i="112"/>
  <c r="B29" i="112"/>
  <c r="K28" i="112"/>
  <c r="H28" i="112"/>
  <c r="L28" i="112" s="1"/>
  <c r="B28" i="112"/>
  <c r="K27" i="112"/>
  <c r="H27" i="112"/>
  <c r="B27" i="112"/>
  <c r="K26" i="112"/>
  <c r="H26" i="112"/>
  <c r="B26" i="112"/>
  <c r="K25" i="112"/>
  <c r="H25" i="112"/>
  <c r="B25" i="112"/>
  <c r="K24" i="112"/>
  <c r="H24" i="112"/>
  <c r="L24" i="112" s="1"/>
  <c r="B24" i="112"/>
  <c r="K23" i="112"/>
  <c r="H23" i="112"/>
  <c r="B23" i="112"/>
  <c r="K22" i="112"/>
  <c r="H22" i="112"/>
  <c r="B22" i="112"/>
  <c r="K21" i="112"/>
  <c r="H21" i="112"/>
  <c r="B21" i="112"/>
  <c r="K20" i="112"/>
  <c r="H20" i="112"/>
  <c r="L20" i="112" s="1"/>
  <c r="B20" i="112"/>
  <c r="K19" i="112"/>
  <c r="H19" i="112"/>
  <c r="B19" i="112"/>
  <c r="K18" i="112"/>
  <c r="H18" i="112"/>
  <c r="B18" i="112"/>
  <c r="K17" i="112"/>
  <c r="H17" i="112"/>
  <c r="B17" i="112"/>
  <c r="K16" i="112"/>
  <c r="H16" i="112"/>
  <c r="B16" i="112"/>
  <c r="K15" i="112"/>
  <c r="H15" i="112"/>
  <c r="B15" i="112"/>
  <c r="K14" i="112"/>
  <c r="H14" i="112"/>
  <c r="B14" i="112"/>
  <c r="K13" i="112"/>
  <c r="H13" i="112"/>
  <c r="B13" i="112"/>
  <c r="K12" i="112"/>
  <c r="H12" i="112"/>
  <c r="B12" i="112"/>
  <c r="K11" i="112"/>
  <c r="H11" i="112"/>
  <c r="B11" i="112"/>
  <c r="K10" i="112"/>
  <c r="H10" i="112"/>
  <c r="B10" i="112"/>
  <c r="C1" i="112"/>
  <c r="D1" i="112" s="1"/>
  <c r="E1" i="112" s="1"/>
  <c r="F1" i="112" s="1"/>
  <c r="G1" i="112" s="1"/>
  <c r="H1" i="112" s="1"/>
  <c r="I1" i="112" s="1"/>
  <c r="J1" i="112" s="1"/>
  <c r="K1" i="112" s="1"/>
  <c r="L1" i="112" s="1"/>
  <c r="M1" i="112" s="1"/>
  <c r="N1" i="112" s="1"/>
  <c r="O1" i="112" s="1"/>
  <c r="P1" i="112" s="1"/>
  <c r="Q1" i="112" s="1"/>
  <c r="R1" i="112" s="1"/>
  <c r="B1" i="112"/>
  <c r="L11" i="112" l="1"/>
  <c r="L15" i="112"/>
  <c r="L31" i="112"/>
  <c r="L39" i="112"/>
  <c r="L50" i="112"/>
  <c r="L54" i="112"/>
  <c r="L69" i="112"/>
  <c r="M109" i="112"/>
  <c r="I38" i="112" s="1"/>
  <c r="J38" i="112" s="1"/>
  <c r="M113" i="112"/>
  <c r="M22" i="103" s="1"/>
  <c r="M142" i="112"/>
  <c r="O142" i="112" s="1"/>
  <c r="J189" i="112"/>
  <c r="J188" i="112"/>
  <c r="L71" i="112"/>
  <c r="J156" i="112"/>
  <c r="M100" i="112"/>
  <c r="M45" i="103" s="1"/>
  <c r="M102" i="112"/>
  <c r="M49" i="103" s="1"/>
  <c r="J193" i="112"/>
  <c r="J206" i="112"/>
  <c r="J210" i="112"/>
  <c r="J207" i="112"/>
  <c r="J211" i="112"/>
  <c r="M99" i="112"/>
  <c r="M44" i="103" s="1"/>
  <c r="J164" i="112"/>
  <c r="J166" i="112"/>
  <c r="J167" i="112"/>
  <c r="J170" i="112"/>
  <c r="J171" i="112"/>
  <c r="J172" i="112"/>
  <c r="J182" i="112"/>
  <c r="J183" i="112"/>
  <c r="J186" i="112"/>
  <c r="J187" i="112"/>
  <c r="J209" i="112"/>
  <c r="H146" i="112"/>
  <c r="M105" i="112"/>
  <c r="M56" i="103" s="1"/>
  <c r="M92" i="112"/>
  <c r="M33" i="103" s="1"/>
  <c r="M141" i="112"/>
  <c r="M25" i="103" s="1"/>
  <c r="M143" i="112"/>
  <c r="M27" i="103" s="1"/>
  <c r="M81" i="112"/>
  <c r="M10" i="103" s="1"/>
  <c r="M89" i="112"/>
  <c r="M26" i="103" s="1"/>
  <c r="M108" i="112"/>
  <c r="M63" i="103" s="1"/>
  <c r="M112" i="112"/>
  <c r="M70" i="103" s="1"/>
  <c r="M119" i="112"/>
  <c r="M48" i="103" s="1"/>
  <c r="M131" i="112"/>
  <c r="M64" i="103" s="1"/>
  <c r="I273" i="112"/>
  <c r="I278" i="112"/>
  <c r="I279" i="112"/>
  <c r="I283" i="112"/>
  <c r="I242" i="112"/>
  <c r="I246" i="112"/>
  <c r="M129" i="112"/>
  <c r="M54" i="103" s="1"/>
  <c r="C146" i="112"/>
  <c r="J161" i="112"/>
  <c r="I272" i="112"/>
  <c r="M83" i="112"/>
  <c r="M15" i="103" s="1"/>
  <c r="M97" i="112"/>
  <c r="M43" i="103" s="1"/>
  <c r="M104" i="112"/>
  <c r="M51" i="103" s="1"/>
  <c r="M110" i="112"/>
  <c r="M69" i="103" s="1"/>
  <c r="M123" i="112"/>
  <c r="M18" i="103" s="1"/>
  <c r="M127" i="112"/>
  <c r="M35" i="103" s="1"/>
  <c r="D146" i="112"/>
  <c r="J159" i="112"/>
  <c r="J177" i="112"/>
  <c r="J180" i="112"/>
  <c r="J200" i="112"/>
  <c r="J201" i="112"/>
  <c r="J204" i="112"/>
  <c r="J205" i="112"/>
  <c r="I243" i="112"/>
  <c r="I276" i="112"/>
  <c r="I277" i="112"/>
  <c r="M84" i="112"/>
  <c r="M19" i="103" s="1"/>
  <c r="G146" i="112"/>
  <c r="J216" i="112"/>
  <c r="I269" i="112"/>
  <c r="L22" i="112"/>
  <c r="M87" i="112"/>
  <c r="O87" i="112" s="1"/>
  <c r="M93" i="112"/>
  <c r="I22" i="112" s="1"/>
  <c r="J22" i="112" s="1"/>
  <c r="M101" i="112"/>
  <c r="M122" i="112"/>
  <c r="M12" i="103" s="1"/>
  <c r="J155" i="112"/>
  <c r="J175" i="112"/>
  <c r="J195" i="112"/>
  <c r="J198" i="112"/>
  <c r="I229" i="112"/>
  <c r="I230" i="112"/>
  <c r="I235" i="112"/>
  <c r="I240" i="112"/>
  <c r="I241" i="112"/>
  <c r="I263" i="112"/>
  <c r="I264" i="112"/>
  <c r="I267" i="112"/>
  <c r="I268" i="112"/>
  <c r="I251" i="112"/>
  <c r="I256" i="112"/>
  <c r="I257" i="112"/>
  <c r="I261" i="112"/>
  <c r="L35" i="112"/>
  <c r="I245" i="112"/>
  <c r="L46" i="112"/>
  <c r="L58" i="112"/>
  <c r="I258" i="112"/>
  <c r="I281" i="112"/>
  <c r="I285" i="112"/>
  <c r="I286" i="112"/>
  <c r="L26" i="112"/>
  <c r="L34" i="112"/>
  <c r="L44" i="112"/>
  <c r="L13" i="112"/>
  <c r="L17" i="112"/>
  <c r="J160" i="112"/>
  <c r="J176" i="112"/>
  <c r="J194" i="112"/>
  <c r="J217" i="112"/>
  <c r="I250" i="112"/>
  <c r="J162" i="112"/>
  <c r="J163" i="112"/>
  <c r="J168" i="112"/>
  <c r="J178" i="112"/>
  <c r="J179" i="112"/>
  <c r="J184" i="112"/>
  <c r="J196" i="112"/>
  <c r="J197" i="112"/>
  <c r="J202" i="112"/>
  <c r="I238" i="112"/>
  <c r="I239" i="112"/>
  <c r="I259" i="112"/>
  <c r="I287" i="112"/>
  <c r="I247" i="112"/>
  <c r="J158" i="112"/>
  <c r="J169" i="112"/>
  <c r="J174" i="112"/>
  <c r="J185" i="112"/>
  <c r="J192" i="112"/>
  <c r="J203" i="112"/>
  <c r="J215" i="112"/>
  <c r="I231" i="112"/>
  <c r="I234" i="112"/>
  <c r="I254" i="112"/>
  <c r="I255" i="112"/>
  <c r="I265" i="112"/>
  <c r="M67" i="103"/>
  <c r="M46" i="103"/>
  <c r="I30" i="112"/>
  <c r="J30" i="112" s="1"/>
  <c r="I42" i="112"/>
  <c r="J42" i="112" s="1"/>
  <c r="J144" i="112"/>
  <c r="C220" i="112" s="1"/>
  <c r="C222" i="112" s="1"/>
  <c r="M96" i="112"/>
  <c r="M40" i="103" s="1"/>
  <c r="M107" i="112"/>
  <c r="M115" i="112"/>
  <c r="M117" i="112"/>
  <c r="M126" i="112"/>
  <c r="O126" i="112" s="1"/>
  <c r="M135" i="112"/>
  <c r="I34" i="112"/>
  <c r="J34" i="112" s="1"/>
  <c r="I58" i="112"/>
  <c r="J58" i="112" s="1"/>
  <c r="M88" i="112"/>
  <c r="M24" i="103" s="1"/>
  <c r="M91" i="112"/>
  <c r="M32" i="103" s="1"/>
  <c r="M95" i="112"/>
  <c r="M121" i="112"/>
  <c r="O129" i="112"/>
  <c r="M130" i="112"/>
  <c r="M61" i="103" s="1"/>
  <c r="I16" i="112"/>
  <c r="J16" i="112" s="1"/>
  <c r="M85" i="112"/>
  <c r="M133" i="112"/>
  <c r="M137" i="112"/>
  <c r="M140" i="112"/>
  <c r="O140" i="112" s="1"/>
  <c r="M90" i="112"/>
  <c r="M103" i="112"/>
  <c r="M106" i="112"/>
  <c r="M111" i="112"/>
  <c r="M114" i="112"/>
  <c r="O117" i="112"/>
  <c r="M118" i="112"/>
  <c r="O118" i="112" s="1"/>
  <c r="M125" i="112"/>
  <c r="M134" i="112"/>
  <c r="M138" i="112"/>
  <c r="O138" i="112" s="1"/>
  <c r="L19" i="112"/>
  <c r="L30" i="112"/>
  <c r="L43" i="112"/>
  <c r="L47" i="112"/>
  <c r="H73" i="112"/>
  <c r="L14" i="112"/>
  <c r="L18" i="112"/>
  <c r="L23" i="112"/>
  <c r="L25" i="112"/>
  <c r="L29" i="112"/>
  <c r="L32" i="112"/>
  <c r="L33" i="112"/>
  <c r="L55" i="112"/>
  <c r="O83" i="112"/>
  <c r="O101" i="112"/>
  <c r="O122" i="112"/>
  <c r="I232" i="112"/>
  <c r="I233" i="112"/>
  <c r="I253" i="112"/>
  <c r="I270" i="112"/>
  <c r="I271" i="112"/>
  <c r="I282" i="112"/>
  <c r="L12" i="112"/>
  <c r="L16" i="112"/>
  <c r="L21" i="112"/>
  <c r="L27" i="112"/>
  <c r="L51" i="112"/>
  <c r="L72" i="112"/>
  <c r="O105" i="112"/>
  <c r="O113" i="112"/>
  <c r="I237" i="112"/>
  <c r="I248" i="112"/>
  <c r="I249" i="112"/>
  <c r="I262" i="112"/>
  <c r="I275" i="112"/>
  <c r="I280" i="112"/>
  <c r="I284" i="112"/>
  <c r="I288" i="112"/>
  <c r="I289" i="112"/>
  <c r="O91" i="112"/>
  <c r="O81" i="112"/>
  <c r="I10" i="112"/>
  <c r="I33" i="112"/>
  <c r="J33" i="112" s="1"/>
  <c r="O119" i="112"/>
  <c r="I48" i="112"/>
  <c r="J48" i="112" s="1"/>
  <c r="L38" i="112"/>
  <c r="L45" i="112"/>
  <c r="L49" i="112"/>
  <c r="L53" i="112"/>
  <c r="L57" i="112"/>
  <c r="L60" i="112"/>
  <c r="L61" i="112"/>
  <c r="L63" i="112"/>
  <c r="L65" i="112"/>
  <c r="L67" i="112"/>
  <c r="N144" i="112"/>
  <c r="N146" i="112" s="1"/>
  <c r="O106" i="112"/>
  <c r="I146" i="112"/>
  <c r="L10" i="112"/>
  <c r="L42" i="112"/>
  <c r="I59" i="112"/>
  <c r="J59" i="112" s="1"/>
  <c r="I12" i="112"/>
  <c r="J12" i="112" s="1"/>
  <c r="L41" i="112"/>
  <c r="L48" i="112"/>
  <c r="L52" i="112"/>
  <c r="L56" i="112"/>
  <c r="L70" i="112"/>
  <c r="M82" i="112"/>
  <c r="M14" i="103" s="1"/>
  <c r="M98" i="112"/>
  <c r="M42" i="103" s="1"/>
  <c r="K73" i="112"/>
  <c r="J146" i="112"/>
  <c r="O114" i="112"/>
  <c r="E146" i="112"/>
  <c r="L37" i="112"/>
  <c r="O100" i="112"/>
  <c r="I29" i="112"/>
  <c r="J29" i="112" s="1"/>
  <c r="O108" i="112"/>
  <c r="O123" i="112"/>
  <c r="I52" i="112"/>
  <c r="J52" i="112" s="1"/>
  <c r="F146" i="112"/>
  <c r="L144" i="112"/>
  <c r="M116" i="112"/>
  <c r="M65" i="103" s="1"/>
  <c r="M120" i="112"/>
  <c r="M34" i="103" s="1"/>
  <c r="M124" i="112"/>
  <c r="M62" i="103" s="1"/>
  <c r="M128" i="112"/>
  <c r="M57" i="103" s="1"/>
  <c r="M132" i="112"/>
  <c r="M53" i="103" s="1"/>
  <c r="M136" i="112"/>
  <c r="M30" i="103" s="1"/>
  <c r="J157" i="112"/>
  <c r="J165" i="112"/>
  <c r="J173" i="112"/>
  <c r="J181" i="112"/>
  <c r="J191" i="112"/>
  <c r="J199" i="112"/>
  <c r="J214" i="112"/>
  <c r="I218" i="112"/>
  <c r="I228" i="112"/>
  <c r="F290" i="112"/>
  <c r="I236" i="112"/>
  <c r="I244" i="112"/>
  <c r="I252" i="112"/>
  <c r="I260" i="112"/>
  <c r="I266" i="112"/>
  <c r="I274" i="112"/>
  <c r="K144" i="112"/>
  <c r="M86" i="112"/>
  <c r="M21" i="103" s="1"/>
  <c r="M94" i="112"/>
  <c r="E290" i="112"/>
  <c r="H218" i="112"/>
  <c r="G218" i="112"/>
  <c r="O84" i="112" l="1"/>
  <c r="I56" i="112"/>
  <c r="J56" i="112" s="1"/>
  <c r="O92" i="112"/>
  <c r="O131" i="112"/>
  <c r="O102" i="112"/>
  <c r="I28" i="112"/>
  <c r="J28" i="112" s="1"/>
  <c r="M17" i="103"/>
  <c r="I25" i="112"/>
  <c r="J25" i="112" s="1"/>
  <c r="O89" i="112"/>
  <c r="I41" i="112"/>
  <c r="J41" i="112" s="1"/>
  <c r="O109" i="112"/>
  <c r="I71" i="112"/>
  <c r="J71" i="112" s="1"/>
  <c r="O97" i="112"/>
  <c r="I60" i="112"/>
  <c r="J60" i="112" s="1"/>
  <c r="I18" i="112"/>
  <c r="J18" i="112" s="1"/>
  <c r="I51" i="112"/>
  <c r="J51" i="112" s="1"/>
  <c r="I26" i="112"/>
  <c r="J26" i="112" s="1"/>
  <c r="I31" i="112"/>
  <c r="J31" i="112" s="1"/>
  <c r="I72" i="112"/>
  <c r="J72" i="112" s="1"/>
  <c r="I13" i="112"/>
  <c r="J13" i="112" s="1"/>
  <c r="O143" i="112"/>
  <c r="O127" i="112"/>
  <c r="O112" i="112"/>
  <c r="I21" i="112"/>
  <c r="J21" i="112" s="1"/>
  <c r="O99" i="112"/>
  <c r="I37" i="112"/>
  <c r="J37" i="112" s="1"/>
  <c r="M23" i="103"/>
  <c r="O104" i="112"/>
  <c r="I70" i="112"/>
  <c r="J70" i="112" s="1"/>
  <c r="O141" i="112"/>
  <c r="O96" i="112"/>
  <c r="O93" i="112"/>
  <c r="M36" i="103"/>
  <c r="I39" i="112"/>
  <c r="J39" i="112" s="1"/>
  <c r="O110" i="112"/>
  <c r="J218" i="112"/>
  <c r="I63" i="112"/>
  <c r="J63" i="112" s="1"/>
  <c r="M47" i="103"/>
  <c r="M52" i="103"/>
  <c r="I43" i="112"/>
  <c r="J43" i="112" s="1"/>
  <c r="O133" i="112"/>
  <c r="M66" i="103"/>
  <c r="I62" i="112"/>
  <c r="J62" i="112" s="1"/>
  <c r="O115" i="112"/>
  <c r="M38" i="103"/>
  <c r="I44" i="112"/>
  <c r="J44" i="112" s="1"/>
  <c r="M8" i="103"/>
  <c r="I54" i="112"/>
  <c r="J54" i="112" s="1"/>
  <c r="O111" i="112"/>
  <c r="M68" i="103"/>
  <c r="O125" i="112"/>
  <c r="M31" i="103"/>
  <c r="I50" i="112"/>
  <c r="J50" i="112" s="1"/>
  <c r="O135" i="112"/>
  <c r="M9" i="103"/>
  <c r="I64" i="112"/>
  <c r="J64" i="112" s="1"/>
  <c r="M59" i="103"/>
  <c r="I36" i="112"/>
  <c r="J36" i="112" s="1"/>
  <c r="O121" i="112"/>
  <c r="M144" i="112"/>
  <c r="F292" i="112" s="1"/>
  <c r="F294" i="112" s="1"/>
  <c r="M37" i="103"/>
  <c r="O134" i="112"/>
  <c r="I17" i="112"/>
  <c r="J17" i="112" s="1"/>
  <c r="I20" i="112"/>
  <c r="J20" i="112" s="1"/>
  <c r="O130" i="112"/>
  <c r="O107" i="112"/>
  <c r="M41" i="103"/>
  <c r="I47" i="112"/>
  <c r="J47" i="112" s="1"/>
  <c r="M58" i="103"/>
  <c r="I35" i="112"/>
  <c r="J35" i="112" s="1"/>
  <c r="M13" i="103"/>
  <c r="I69" i="112"/>
  <c r="J69" i="112" s="1"/>
  <c r="I14" i="112"/>
  <c r="J14" i="112" s="1"/>
  <c r="M20" i="103"/>
  <c r="O85" i="112"/>
  <c r="M39" i="103"/>
  <c r="I24" i="112"/>
  <c r="J24" i="112" s="1"/>
  <c r="O95" i="112"/>
  <c r="M11" i="103"/>
  <c r="I55" i="112"/>
  <c r="J55" i="112" s="1"/>
  <c r="O90" i="112"/>
  <c r="M28" i="103"/>
  <c r="I19" i="112"/>
  <c r="J19" i="112" s="1"/>
  <c r="I40" i="112"/>
  <c r="J40" i="112" s="1"/>
  <c r="O88" i="112"/>
  <c r="I67" i="112"/>
  <c r="J67" i="112" s="1"/>
  <c r="M55" i="103"/>
  <c r="O103" i="112"/>
  <c r="M50" i="103"/>
  <c r="I32" i="112"/>
  <c r="J32" i="112" s="1"/>
  <c r="O137" i="112"/>
  <c r="M60" i="103"/>
  <c r="I66" i="112"/>
  <c r="J66" i="112" s="1"/>
  <c r="M29" i="103"/>
  <c r="I46" i="112"/>
  <c r="J46" i="112" s="1"/>
  <c r="M146" i="112"/>
  <c r="L146" i="112"/>
  <c r="E220" i="112"/>
  <c r="E222" i="112" s="1"/>
  <c r="O86" i="112"/>
  <c r="I15" i="112"/>
  <c r="J15" i="112" s="1"/>
  <c r="I53" i="112"/>
  <c r="J53" i="112" s="1"/>
  <c r="O124" i="112"/>
  <c r="O98" i="112"/>
  <c r="I27" i="112"/>
  <c r="J27" i="112" s="1"/>
  <c r="I61" i="112"/>
  <c r="J61" i="112" s="1"/>
  <c r="O132" i="112"/>
  <c r="I45" i="112"/>
  <c r="J45" i="112" s="1"/>
  <c r="O116" i="112"/>
  <c r="O82" i="112"/>
  <c r="I11" i="112"/>
  <c r="J11" i="112" s="1"/>
  <c r="L73" i="112"/>
  <c r="O94" i="112"/>
  <c r="I23" i="112"/>
  <c r="J23" i="112" s="1"/>
  <c r="I57" i="112"/>
  <c r="J57" i="112" s="1"/>
  <c r="O128" i="112"/>
  <c r="D220" i="112"/>
  <c r="D222" i="112" s="1"/>
  <c r="K146" i="112"/>
  <c r="I65" i="112"/>
  <c r="J65" i="112" s="1"/>
  <c r="O136" i="112"/>
  <c r="I49" i="112"/>
  <c r="J49" i="112" s="1"/>
  <c r="O120" i="112"/>
  <c r="J10" i="112"/>
  <c r="M71" i="103" l="1"/>
  <c r="F220" i="112"/>
  <c r="F222" i="112" s="1"/>
  <c r="O144" i="112"/>
  <c r="J73" i="112"/>
  <c r="I73" i="112"/>
  <c r="C1" i="59" l="1"/>
  <c r="D1" i="59" s="1"/>
  <c r="E1" i="59" s="1"/>
  <c r="F1" i="59" s="1"/>
  <c r="G1" i="59" s="1"/>
  <c r="H1" i="59" s="1"/>
  <c r="I1" i="59" s="1"/>
  <c r="J1" i="59" s="1"/>
  <c r="K1" i="59" s="1"/>
  <c r="L1" i="59" s="1"/>
  <c r="M1" i="59" s="1"/>
  <c r="N1" i="59" s="1"/>
  <c r="O1" i="59" s="1"/>
  <c r="P1" i="59" s="1"/>
  <c r="Q1" i="59" s="1"/>
  <c r="R1" i="59" s="1"/>
  <c r="S1" i="59" s="1"/>
  <c r="T1" i="59" s="1"/>
  <c r="U1" i="59" s="1"/>
  <c r="V1" i="59" s="1"/>
  <c r="W1" i="59" s="1"/>
  <c r="X1" i="59" s="1"/>
  <c r="Y1" i="59" s="1"/>
  <c r="Z1" i="59" s="1"/>
  <c r="AA1" i="59" s="1"/>
  <c r="AB1" i="59" s="1"/>
  <c r="AC1" i="59" s="1"/>
  <c r="AD1" i="59" s="1"/>
  <c r="AE1" i="59" s="1"/>
  <c r="AF1" i="59" s="1"/>
  <c r="AG1" i="59" s="1"/>
  <c r="AH1" i="59" s="1"/>
  <c r="AI1" i="59" s="1"/>
  <c r="AJ1" i="59" s="1"/>
  <c r="AK1" i="59" s="1"/>
  <c r="AL1" i="59" s="1"/>
  <c r="AM1" i="59" s="1"/>
  <c r="AN1" i="59" s="1"/>
  <c r="AO1" i="59" s="1"/>
  <c r="AP1" i="59" s="1"/>
  <c r="AQ1" i="59" s="1"/>
  <c r="AR1" i="59" s="1"/>
  <c r="AS1" i="59" s="1"/>
  <c r="AT1" i="59" s="1"/>
  <c r="AU1" i="59" s="1"/>
  <c r="AV1" i="59" s="1"/>
  <c r="AW1" i="59" s="1"/>
  <c r="AX1" i="59" s="1"/>
  <c r="AY1" i="59" s="1"/>
  <c r="AZ1" i="59" s="1"/>
  <c r="BA1" i="59" s="1"/>
  <c r="G29" i="107" l="1"/>
  <c r="J56" i="111" l="1"/>
  <c r="I56" i="111"/>
  <c r="H56" i="111"/>
  <c r="G56" i="111"/>
  <c r="F56" i="111"/>
  <c r="E56" i="111"/>
  <c r="D56" i="111"/>
  <c r="C56" i="111"/>
  <c r="B56" i="111"/>
  <c r="D54" i="107"/>
  <c r="B54" i="107"/>
  <c r="G55" i="105"/>
  <c r="F55" i="105"/>
  <c r="E55" i="105"/>
  <c r="D55" i="105"/>
  <c r="C55" i="105"/>
  <c r="B55" i="105"/>
  <c r="C54" i="104"/>
  <c r="B54" i="104"/>
  <c r="J55" i="103"/>
  <c r="I55" i="103"/>
  <c r="H55" i="103"/>
  <c r="G55" i="103"/>
  <c r="F55" i="103"/>
  <c r="E55" i="103"/>
  <c r="D55" i="103"/>
  <c r="C55" i="103"/>
  <c r="B55" i="103"/>
  <c r="H285" i="106"/>
  <c r="F285" i="106"/>
  <c r="E285" i="106"/>
  <c r="I212" i="106"/>
  <c r="H212" i="106"/>
  <c r="G212" i="106"/>
  <c r="J212" i="106" s="1"/>
  <c r="N138" i="106"/>
  <c r="L138" i="106"/>
  <c r="H54" i="104" s="1"/>
  <c r="K138" i="106"/>
  <c r="F54" i="104" s="1"/>
  <c r="J138" i="106"/>
  <c r="D54" i="104" s="1"/>
  <c r="L67" i="106"/>
  <c r="N56" i="111" l="1"/>
  <c r="R56" i="111"/>
  <c r="Q56" i="111"/>
  <c r="I285" i="106"/>
  <c r="K56" i="111"/>
  <c r="T56" i="111" s="1"/>
  <c r="P56" i="111"/>
  <c r="O56" i="111"/>
  <c r="S56" i="111"/>
  <c r="M56" i="111"/>
  <c r="J54" i="104"/>
  <c r="G54" i="104" s="1"/>
  <c r="K55" i="103"/>
  <c r="M138" i="106"/>
  <c r="I54" i="104" l="1"/>
  <c r="O138" i="106"/>
  <c r="C54" i="107"/>
  <c r="E54" i="107" s="1"/>
  <c r="J54" i="107" s="1"/>
  <c r="I67" i="106"/>
  <c r="E54" i="104"/>
  <c r="L13" i="106" l="1"/>
  <c r="L14" i="106"/>
  <c r="L21" i="106"/>
  <c r="L29" i="106"/>
  <c r="L31" i="106"/>
  <c r="L37" i="106"/>
  <c r="L43" i="106"/>
  <c r="L44" i="106"/>
  <c r="L45" i="106"/>
  <c r="L47" i="106"/>
  <c r="L48" i="106"/>
  <c r="L49" i="106"/>
  <c r="L51" i="106"/>
  <c r="L52" i="106"/>
  <c r="L53" i="106"/>
  <c r="L55" i="106"/>
  <c r="L56" i="106"/>
  <c r="L57" i="106"/>
  <c r="L59" i="106"/>
  <c r="L60" i="106"/>
  <c r="L61" i="106"/>
  <c r="L62" i="106"/>
  <c r="L63" i="106"/>
  <c r="L64" i="106"/>
  <c r="L65" i="106"/>
  <c r="L66" i="106"/>
  <c r="L71" i="106"/>
  <c r="L72" i="106"/>
  <c r="F229" i="106"/>
  <c r="F230" i="106"/>
  <c r="F231" i="106"/>
  <c r="F232" i="106"/>
  <c r="F233" i="106"/>
  <c r="F234" i="106"/>
  <c r="F235" i="106"/>
  <c r="F236" i="106"/>
  <c r="F237" i="106"/>
  <c r="F238" i="106"/>
  <c r="F239" i="106"/>
  <c r="F240" i="106"/>
  <c r="F241" i="106"/>
  <c r="F242" i="106"/>
  <c r="F243" i="106"/>
  <c r="F244" i="106"/>
  <c r="F245" i="106"/>
  <c r="F246" i="106"/>
  <c r="F247" i="106"/>
  <c r="F248" i="106"/>
  <c r="F249" i="106"/>
  <c r="F250" i="106"/>
  <c r="F251" i="106"/>
  <c r="F252" i="106"/>
  <c r="F253" i="106"/>
  <c r="F254" i="106"/>
  <c r="F255" i="106"/>
  <c r="F256" i="106"/>
  <c r="F257" i="106"/>
  <c r="F258" i="106"/>
  <c r="F259" i="106"/>
  <c r="F260" i="106"/>
  <c r="F261" i="106"/>
  <c r="F262" i="106"/>
  <c r="F263" i="106"/>
  <c r="F264" i="106"/>
  <c r="F265" i="106"/>
  <c r="F266" i="106"/>
  <c r="F267" i="106"/>
  <c r="F268" i="106"/>
  <c r="F269" i="106"/>
  <c r="F270" i="106"/>
  <c r="F271" i="106"/>
  <c r="F272" i="106"/>
  <c r="F273" i="106"/>
  <c r="F274" i="106"/>
  <c r="F275" i="106"/>
  <c r="F276" i="106"/>
  <c r="F277" i="106"/>
  <c r="F278" i="106"/>
  <c r="F279" i="106"/>
  <c r="F280" i="106"/>
  <c r="F281" i="106"/>
  <c r="F282" i="106"/>
  <c r="F283" i="106"/>
  <c r="F284" i="106"/>
  <c r="F287" i="106"/>
  <c r="F288" i="106"/>
  <c r="F289" i="106"/>
  <c r="F290" i="106"/>
  <c r="F228" i="106"/>
  <c r="H229" i="106"/>
  <c r="H230" i="106"/>
  <c r="H231" i="106"/>
  <c r="H232" i="106"/>
  <c r="H233" i="106"/>
  <c r="H234" i="106"/>
  <c r="H235" i="106"/>
  <c r="H236" i="106"/>
  <c r="H237" i="106"/>
  <c r="H238" i="106"/>
  <c r="H239" i="106"/>
  <c r="H240" i="106"/>
  <c r="H241" i="106"/>
  <c r="H242" i="106"/>
  <c r="H243" i="106"/>
  <c r="H244" i="106"/>
  <c r="H245" i="106"/>
  <c r="H246" i="106"/>
  <c r="H247" i="106"/>
  <c r="H248" i="106"/>
  <c r="H249" i="106"/>
  <c r="H250" i="106"/>
  <c r="H251" i="106"/>
  <c r="H252" i="106"/>
  <c r="H253" i="106"/>
  <c r="H254" i="106"/>
  <c r="H255" i="106"/>
  <c r="H256" i="106"/>
  <c r="H257" i="106"/>
  <c r="H258" i="106"/>
  <c r="H259" i="106"/>
  <c r="H260" i="106"/>
  <c r="H261" i="106"/>
  <c r="H262" i="106"/>
  <c r="H263" i="106"/>
  <c r="H264" i="106"/>
  <c r="H265" i="106"/>
  <c r="H266" i="106"/>
  <c r="H267" i="106"/>
  <c r="H268" i="106"/>
  <c r="H269" i="106"/>
  <c r="H270" i="106"/>
  <c r="H271" i="106"/>
  <c r="H272" i="106"/>
  <c r="H273" i="106"/>
  <c r="H274" i="106"/>
  <c r="H275" i="106"/>
  <c r="H276" i="106"/>
  <c r="H277" i="106"/>
  <c r="H278" i="106"/>
  <c r="H279" i="106"/>
  <c r="H280" i="106"/>
  <c r="H281" i="106"/>
  <c r="H282" i="106"/>
  <c r="H283" i="106"/>
  <c r="H284" i="106"/>
  <c r="H287" i="106"/>
  <c r="H288" i="106"/>
  <c r="H289" i="106"/>
  <c r="H290" i="106"/>
  <c r="H228" i="106"/>
  <c r="N81" i="106"/>
  <c r="J81" i="106"/>
  <c r="K81" i="106"/>
  <c r="F9" i="104" s="1"/>
  <c r="L81" i="106"/>
  <c r="H9" i="104" s="1"/>
  <c r="H8" i="107"/>
  <c r="H9" i="107"/>
  <c r="H10" i="107"/>
  <c r="H11" i="107"/>
  <c r="H12" i="107"/>
  <c r="H13" i="107"/>
  <c r="H14" i="107"/>
  <c r="H16" i="107"/>
  <c r="H17" i="107"/>
  <c r="H18" i="107"/>
  <c r="H19" i="107"/>
  <c r="H20" i="107"/>
  <c r="H21" i="107"/>
  <c r="H22" i="107"/>
  <c r="H23" i="107"/>
  <c r="H24" i="107"/>
  <c r="H25" i="107"/>
  <c r="H26" i="107"/>
  <c r="H27" i="107"/>
  <c r="H28" i="107"/>
  <c r="H29" i="107"/>
  <c r="I29" i="107" s="1"/>
  <c r="H30" i="107"/>
  <c r="H31" i="107"/>
  <c r="H32" i="107"/>
  <c r="H33" i="107"/>
  <c r="H34" i="107"/>
  <c r="H35" i="107"/>
  <c r="H36" i="107"/>
  <c r="H37" i="107"/>
  <c r="H38" i="107"/>
  <c r="H39" i="107"/>
  <c r="H40" i="107"/>
  <c r="H41" i="107"/>
  <c r="H42" i="107"/>
  <c r="H43" i="107"/>
  <c r="H44" i="107"/>
  <c r="H45" i="107"/>
  <c r="H46" i="107"/>
  <c r="H47" i="107"/>
  <c r="H48" i="107"/>
  <c r="H49" i="107"/>
  <c r="H50" i="107"/>
  <c r="H51" i="107"/>
  <c r="H52" i="107"/>
  <c r="H53" i="107"/>
  <c r="H55" i="107"/>
  <c r="H56" i="107"/>
  <c r="H57" i="107"/>
  <c r="H58" i="107"/>
  <c r="H59" i="107"/>
  <c r="I59" i="107" s="1"/>
  <c r="H60" i="107"/>
  <c r="H61" i="107"/>
  <c r="H62" i="107"/>
  <c r="H63" i="107"/>
  <c r="H64" i="107"/>
  <c r="H65" i="107"/>
  <c r="H66" i="107"/>
  <c r="H67" i="107"/>
  <c r="H68" i="107"/>
  <c r="H69" i="107"/>
  <c r="H7" i="107"/>
  <c r="L69" i="106"/>
  <c r="B61" i="111"/>
  <c r="C61" i="111"/>
  <c r="D61" i="111"/>
  <c r="E61" i="111"/>
  <c r="F61" i="111"/>
  <c r="G61" i="111"/>
  <c r="H61" i="111"/>
  <c r="I61" i="111"/>
  <c r="J61" i="111"/>
  <c r="B31" i="111"/>
  <c r="C31" i="111"/>
  <c r="D31" i="111"/>
  <c r="E31" i="111"/>
  <c r="F31" i="111"/>
  <c r="G31" i="111"/>
  <c r="P31" i="111" s="1"/>
  <c r="H31" i="111"/>
  <c r="I31" i="111"/>
  <c r="J31" i="111"/>
  <c r="B59" i="107"/>
  <c r="D59" i="107"/>
  <c r="B29" i="107"/>
  <c r="D29" i="107"/>
  <c r="B60" i="105"/>
  <c r="C60" i="105"/>
  <c r="D60" i="105"/>
  <c r="E60" i="105"/>
  <c r="F60" i="105"/>
  <c r="G60" i="105"/>
  <c r="B30" i="105"/>
  <c r="C30" i="105"/>
  <c r="D30" i="105"/>
  <c r="E30" i="105"/>
  <c r="F30" i="105"/>
  <c r="G30" i="105"/>
  <c r="B59" i="104"/>
  <c r="C59" i="104"/>
  <c r="B61" i="104"/>
  <c r="C61" i="104"/>
  <c r="B29" i="104"/>
  <c r="C29" i="104"/>
  <c r="B60" i="103"/>
  <c r="C60" i="103"/>
  <c r="D60" i="103"/>
  <c r="E60" i="103"/>
  <c r="F60" i="103"/>
  <c r="G60" i="103"/>
  <c r="H60" i="103"/>
  <c r="I60" i="103"/>
  <c r="J60" i="103"/>
  <c r="B30" i="103"/>
  <c r="C30" i="103"/>
  <c r="D30" i="103"/>
  <c r="E30" i="103"/>
  <c r="F30" i="103"/>
  <c r="G30" i="103"/>
  <c r="H30" i="103"/>
  <c r="I30" i="103"/>
  <c r="J30" i="103"/>
  <c r="I144" i="106"/>
  <c r="H144" i="106"/>
  <c r="G144" i="106"/>
  <c r="F144" i="106"/>
  <c r="E144" i="106"/>
  <c r="D144" i="106"/>
  <c r="C144" i="106"/>
  <c r="E283" i="106"/>
  <c r="E284" i="106"/>
  <c r="G210" i="106"/>
  <c r="H210" i="106"/>
  <c r="I210" i="106"/>
  <c r="G211" i="106"/>
  <c r="H211" i="106"/>
  <c r="I211" i="106"/>
  <c r="J136" i="106"/>
  <c r="D29" i="104" s="1"/>
  <c r="K136" i="106"/>
  <c r="F29" i="104" s="1"/>
  <c r="L136" i="106"/>
  <c r="H29" i="104" s="1"/>
  <c r="N136" i="106"/>
  <c r="J137" i="106"/>
  <c r="D59" i="104" s="1"/>
  <c r="K137" i="106"/>
  <c r="L137" i="106"/>
  <c r="H59" i="104" s="1"/>
  <c r="N137" i="106"/>
  <c r="J71" i="111"/>
  <c r="I71" i="111"/>
  <c r="H71" i="111"/>
  <c r="G71" i="111"/>
  <c r="F71" i="111"/>
  <c r="E71" i="111"/>
  <c r="D71" i="111"/>
  <c r="C71" i="111"/>
  <c r="B71" i="111"/>
  <c r="J70" i="111"/>
  <c r="I70" i="111"/>
  <c r="H70" i="111"/>
  <c r="G70" i="111"/>
  <c r="F70" i="111"/>
  <c r="E70" i="111"/>
  <c r="D70" i="111"/>
  <c r="C70" i="111"/>
  <c r="B70" i="111"/>
  <c r="J69" i="111"/>
  <c r="I69" i="111"/>
  <c r="H69" i="111"/>
  <c r="G69" i="111"/>
  <c r="F69" i="111"/>
  <c r="E69" i="111"/>
  <c r="D69" i="111"/>
  <c r="C69" i="111"/>
  <c r="B69" i="111"/>
  <c r="J68" i="111"/>
  <c r="I68" i="111"/>
  <c r="H68" i="111"/>
  <c r="G68" i="111"/>
  <c r="F68" i="111"/>
  <c r="E68" i="111"/>
  <c r="D68" i="111"/>
  <c r="C68" i="111"/>
  <c r="B68" i="111"/>
  <c r="J67" i="111"/>
  <c r="I67" i="111"/>
  <c r="H67" i="111"/>
  <c r="G67" i="111"/>
  <c r="F67" i="111"/>
  <c r="E67" i="111"/>
  <c r="D67" i="111"/>
  <c r="C67" i="111"/>
  <c r="J66" i="111"/>
  <c r="I66" i="111"/>
  <c r="H66" i="111"/>
  <c r="G66" i="111"/>
  <c r="F66" i="111"/>
  <c r="E66" i="111"/>
  <c r="D66" i="111"/>
  <c r="C66" i="111"/>
  <c r="J65" i="111"/>
  <c r="I65" i="111"/>
  <c r="H65" i="111"/>
  <c r="G65" i="111"/>
  <c r="F65" i="111"/>
  <c r="E65" i="111"/>
  <c r="D65" i="111"/>
  <c r="C65" i="111"/>
  <c r="B65" i="111"/>
  <c r="J64" i="111"/>
  <c r="I64" i="111"/>
  <c r="H64" i="111"/>
  <c r="G64" i="111"/>
  <c r="F64" i="111"/>
  <c r="E64" i="111"/>
  <c r="D64" i="111"/>
  <c r="C64" i="111"/>
  <c r="B64" i="111"/>
  <c r="J63" i="111"/>
  <c r="I63" i="111"/>
  <c r="H63" i="111"/>
  <c r="G63" i="111"/>
  <c r="F63" i="111"/>
  <c r="E63" i="111"/>
  <c r="D63" i="111"/>
  <c r="C63" i="111"/>
  <c r="B63" i="111"/>
  <c r="J62" i="111"/>
  <c r="I62" i="111"/>
  <c r="H62" i="111"/>
  <c r="G62" i="111"/>
  <c r="F62" i="111"/>
  <c r="E62" i="111"/>
  <c r="D62" i="111"/>
  <c r="C62" i="111"/>
  <c r="B62" i="111"/>
  <c r="J60" i="111"/>
  <c r="I60" i="111"/>
  <c r="H60" i="111"/>
  <c r="G60" i="111"/>
  <c r="F60" i="111"/>
  <c r="E60" i="111"/>
  <c r="D60" i="111"/>
  <c r="C60" i="111"/>
  <c r="B60" i="111"/>
  <c r="J59" i="111"/>
  <c r="I59" i="111"/>
  <c r="H59" i="111"/>
  <c r="G59" i="111"/>
  <c r="F59" i="111"/>
  <c r="E59" i="111"/>
  <c r="D59" i="111"/>
  <c r="C59" i="111"/>
  <c r="B59" i="111"/>
  <c r="J58" i="111"/>
  <c r="I58" i="111"/>
  <c r="H58" i="111"/>
  <c r="G58" i="111"/>
  <c r="F58" i="111"/>
  <c r="E58" i="111"/>
  <c r="D58" i="111"/>
  <c r="C58" i="111"/>
  <c r="B58" i="111"/>
  <c r="J57" i="111"/>
  <c r="I57" i="111"/>
  <c r="H57" i="111"/>
  <c r="G57" i="111"/>
  <c r="F57" i="111"/>
  <c r="E57" i="111"/>
  <c r="D57" i="111"/>
  <c r="C57" i="111"/>
  <c r="B57" i="111"/>
  <c r="J55" i="111"/>
  <c r="I55" i="111"/>
  <c r="H55" i="111"/>
  <c r="G55" i="111"/>
  <c r="F55" i="111"/>
  <c r="E55" i="111"/>
  <c r="D55" i="111"/>
  <c r="C55" i="111"/>
  <c r="B55" i="111"/>
  <c r="J54" i="111"/>
  <c r="I54" i="111"/>
  <c r="H54" i="111"/>
  <c r="G54" i="111"/>
  <c r="F54" i="111"/>
  <c r="E54" i="111"/>
  <c r="D54" i="111"/>
  <c r="C54" i="111"/>
  <c r="B54" i="111"/>
  <c r="J53" i="111"/>
  <c r="I53" i="111"/>
  <c r="H53" i="111"/>
  <c r="G53" i="111"/>
  <c r="F53" i="111"/>
  <c r="E53" i="111"/>
  <c r="D53" i="111"/>
  <c r="C53" i="111"/>
  <c r="B53" i="111"/>
  <c r="J52" i="111"/>
  <c r="I52" i="111"/>
  <c r="H52" i="111"/>
  <c r="G52" i="111"/>
  <c r="F52" i="111"/>
  <c r="E52" i="111"/>
  <c r="D52" i="111"/>
  <c r="C52" i="111"/>
  <c r="B52" i="111"/>
  <c r="J51" i="111"/>
  <c r="I51" i="111"/>
  <c r="H51" i="111"/>
  <c r="G51" i="111"/>
  <c r="F51" i="111"/>
  <c r="E51" i="111"/>
  <c r="D51" i="111"/>
  <c r="C51" i="111"/>
  <c r="B51" i="111"/>
  <c r="J50" i="111"/>
  <c r="I50" i="111"/>
  <c r="H50" i="111"/>
  <c r="G50" i="111"/>
  <c r="F50" i="111"/>
  <c r="E50" i="111"/>
  <c r="D50" i="111"/>
  <c r="C50" i="111"/>
  <c r="B50" i="111"/>
  <c r="J49" i="111"/>
  <c r="I49" i="111"/>
  <c r="H49" i="111"/>
  <c r="G49" i="111"/>
  <c r="F49" i="111"/>
  <c r="E49" i="111"/>
  <c r="D49" i="111"/>
  <c r="C49" i="111"/>
  <c r="B49" i="111"/>
  <c r="J48" i="111"/>
  <c r="I48" i="111"/>
  <c r="H48" i="111"/>
  <c r="G48" i="111"/>
  <c r="F48" i="111"/>
  <c r="E48" i="111"/>
  <c r="D48" i="111"/>
  <c r="C48" i="111"/>
  <c r="J47" i="111"/>
  <c r="I47" i="111"/>
  <c r="H47" i="111"/>
  <c r="G47" i="111"/>
  <c r="F47" i="111"/>
  <c r="E47" i="111"/>
  <c r="D47" i="111"/>
  <c r="C47" i="111"/>
  <c r="B47" i="111"/>
  <c r="J46" i="111"/>
  <c r="I46" i="111"/>
  <c r="H46" i="111"/>
  <c r="G46" i="111"/>
  <c r="F46" i="111"/>
  <c r="E46" i="111"/>
  <c r="D46" i="111"/>
  <c r="C46" i="111"/>
  <c r="B46" i="111"/>
  <c r="J45" i="111"/>
  <c r="I45" i="111"/>
  <c r="H45" i="111"/>
  <c r="G45" i="111"/>
  <c r="F45" i="111"/>
  <c r="E45" i="111"/>
  <c r="D45" i="111"/>
  <c r="C45" i="111"/>
  <c r="B45" i="111"/>
  <c r="J44" i="111"/>
  <c r="I44" i="111"/>
  <c r="H44" i="111"/>
  <c r="G44" i="111"/>
  <c r="F44" i="111"/>
  <c r="E44" i="111"/>
  <c r="D44" i="111"/>
  <c r="C44" i="111"/>
  <c r="B44" i="111"/>
  <c r="J43" i="111"/>
  <c r="I43" i="111"/>
  <c r="H43" i="111"/>
  <c r="G43" i="111"/>
  <c r="F43" i="111"/>
  <c r="E43" i="111"/>
  <c r="D43" i="111"/>
  <c r="C43" i="111"/>
  <c r="B43" i="111"/>
  <c r="J42" i="111"/>
  <c r="I42" i="111"/>
  <c r="H42" i="111"/>
  <c r="G42" i="111"/>
  <c r="F42" i="111"/>
  <c r="E42" i="111"/>
  <c r="D42" i="111"/>
  <c r="C42" i="111"/>
  <c r="B42" i="111"/>
  <c r="J41" i="111"/>
  <c r="I41" i="111"/>
  <c r="H41" i="111"/>
  <c r="G41" i="111"/>
  <c r="F41" i="111"/>
  <c r="E41" i="111"/>
  <c r="D41" i="111"/>
  <c r="C41" i="111"/>
  <c r="B41" i="111"/>
  <c r="J40" i="111"/>
  <c r="I40" i="111"/>
  <c r="H40" i="111"/>
  <c r="G40" i="111"/>
  <c r="F40" i="111"/>
  <c r="E40" i="111"/>
  <c r="D40" i="111"/>
  <c r="C40" i="111"/>
  <c r="B40" i="111"/>
  <c r="J39" i="111"/>
  <c r="I39" i="111"/>
  <c r="H39" i="111"/>
  <c r="G39" i="111"/>
  <c r="F39" i="111"/>
  <c r="E39" i="111"/>
  <c r="D39" i="111"/>
  <c r="C39" i="111"/>
  <c r="B39" i="111"/>
  <c r="J38" i="111"/>
  <c r="I38" i="111"/>
  <c r="H38" i="111"/>
  <c r="G38" i="111"/>
  <c r="F38" i="111"/>
  <c r="E38" i="111"/>
  <c r="D38" i="111"/>
  <c r="C38" i="111"/>
  <c r="B38" i="111"/>
  <c r="J37" i="111"/>
  <c r="I37" i="111"/>
  <c r="H37" i="111"/>
  <c r="G37" i="111"/>
  <c r="F37" i="111"/>
  <c r="E37" i="111"/>
  <c r="D37" i="111"/>
  <c r="C37" i="111"/>
  <c r="B37" i="111"/>
  <c r="J36" i="111"/>
  <c r="I36" i="111"/>
  <c r="H36" i="111"/>
  <c r="G36" i="111"/>
  <c r="F36" i="111"/>
  <c r="E36" i="111"/>
  <c r="D36" i="111"/>
  <c r="C36" i="111"/>
  <c r="B36" i="111"/>
  <c r="J35" i="111"/>
  <c r="I35" i="111"/>
  <c r="H35" i="111"/>
  <c r="G35" i="111"/>
  <c r="F35" i="111"/>
  <c r="E35" i="111"/>
  <c r="D35" i="111"/>
  <c r="C35" i="111"/>
  <c r="B35" i="111"/>
  <c r="J34" i="111"/>
  <c r="I34" i="111"/>
  <c r="H34" i="111"/>
  <c r="G34" i="111"/>
  <c r="F34" i="111"/>
  <c r="E34" i="111"/>
  <c r="D34" i="111"/>
  <c r="C34" i="111"/>
  <c r="B34" i="111"/>
  <c r="J33" i="111"/>
  <c r="I33" i="111"/>
  <c r="H33" i="111"/>
  <c r="G33" i="111"/>
  <c r="F33" i="111"/>
  <c r="E33" i="111"/>
  <c r="D33" i="111"/>
  <c r="C33" i="111"/>
  <c r="B33" i="111"/>
  <c r="J32" i="111"/>
  <c r="I32" i="111"/>
  <c r="H32" i="111"/>
  <c r="G32" i="111"/>
  <c r="F32" i="111"/>
  <c r="E32" i="111"/>
  <c r="D32" i="111"/>
  <c r="C32" i="111"/>
  <c r="B32" i="111"/>
  <c r="J30" i="111"/>
  <c r="I30" i="111"/>
  <c r="H30" i="111"/>
  <c r="G30" i="111"/>
  <c r="F30" i="111"/>
  <c r="E30" i="111"/>
  <c r="D30" i="111"/>
  <c r="C30" i="111"/>
  <c r="B30" i="111"/>
  <c r="J29" i="111"/>
  <c r="I29" i="111"/>
  <c r="H29" i="111"/>
  <c r="G29" i="111"/>
  <c r="F29" i="111"/>
  <c r="E29" i="111"/>
  <c r="D29" i="111"/>
  <c r="C29" i="111"/>
  <c r="B29" i="111"/>
  <c r="J28" i="111"/>
  <c r="I28" i="111"/>
  <c r="H28" i="111"/>
  <c r="G28" i="111"/>
  <c r="F28" i="111"/>
  <c r="E28" i="111"/>
  <c r="D28" i="111"/>
  <c r="C28" i="111"/>
  <c r="B28" i="111"/>
  <c r="J27" i="111"/>
  <c r="I27" i="111"/>
  <c r="H27" i="111"/>
  <c r="G27" i="111"/>
  <c r="F27" i="111"/>
  <c r="E27" i="111"/>
  <c r="D27" i="111"/>
  <c r="C27" i="111"/>
  <c r="B27" i="111"/>
  <c r="J26" i="111"/>
  <c r="I26" i="111"/>
  <c r="H26" i="111"/>
  <c r="G26" i="111"/>
  <c r="F26" i="111"/>
  <c r="E26" i="111"/>
  <c r="D26" i="111"/>
  <c r="C26" i="111"/>
  <c r="B26" i="111"/>
  <c r="J25" i="111"/>
  <c r="I25" i="111"/>
  <c r="H25" i="111"/>
  <c r="G25" i="111"/>
  <c r="F25" i="111"/>
  <c r="E25" i="111"/>
  <c r="D25" i="111"/>
  <c r="C25" i="111"/>
  <c r="B25" i="111"/>
  <c r="J24" i="111"/>
  <c r="I24" i="111"/>
  <c r="H24" i="111"/>
  <c r="G24" i="111"/>
  <c r="F24" i="111"/>
  <c r="E24" i="111"/>
  <c r="D24" i="111"/>
  <c r="C24" i="111"/>
  <c r="B24" i="111"/>
  <c r="J23" i="111"/>
  <c r="I23" i="111"/>
  <c r="H23" i="111"/>
  <c r="G23" i="111"/>
  <c r="F23" i="111"/>
  <c r="E23" i="111"/>
  <c r="D23" i="111"/>
  <c r="C23" i="111"/>
  <c r="B23" i="111"/>
  <c r="J22" i="111"/>
  <c r="I22" i="111"/>
  <c r="H22" i="111"/>
  <c r="G22" i="111"/>
  <c r="F22" i="111"/>
  <c r="E22" i="111"/>
  <c r="D22" i="111"/>
  <c r="C22" i="111"/>
  <c r="B22" i="111"/>
  <c r="J21" i="111"/>
  <c r="I21" i="111"/>
  <c r="H21" i="111"/>
  <c r="G21" i="111"/>
  <c r="F21" i="111"/>
  <c r="E21" i="111"/>
  <c r="D21" i="111"/>
  <c r="C21" i="111"/>
  <c r="B21" i="111"/>
  <c r="J20" i="111"/>
  <c r="I20" i="111"/>
  <c r="H20" i="111"/>
  <c r="G20" i="111"/>
  <c r="F20" i="111"/>
  <c r="E20" i="111"/>
  <c r="D20" i="111"/>
  <c r="C20" i="111"/>
  <c r="B20" i="111"/>
  <c r="J19" i="111"/>
  <c r="I19" i="111"/>
  <c r="H19" i="111"/>
  <c r="G19" i="111"/>
  <c r="F19" i="111"/>
  <c r="E19" i="111"/>
  <c r="D19" i="111"/>
  <c r="C19" i="111"/>
  <c r="B19" i="111"/>
  <c r="J18" i="111"/>
  <c r="I18" i="111"/>
  <c r="H18" i="111"/>
  <c r="G18" i="111"/>
  <c r="F18" i="111"/>
  <c r="E18" i="111"/>
  <c r="D18" i="111"/>
  <c r="C18" i="111"/>
  <c r="B18" i="111"/>
  <c r="J16" i="111"/>
  <c r="I16" i="111"/>
  <c r="H16" i="111"/>
  <c r="G16" i="111"/>
  <c r="F16" i="111"/>
  <c r="E16" i="111"/>
  <c r="D16" i="111"/>
  <c r="C16" i="111"/>
  <c r="B16" i="111"/>
  <c r="J15" i="111"/>
  <c r="I15" i="111"/>
  <c r="H15" i="111"/>
  <c r="G15" i="111"/>
  <c r="F15" i="111"/>
  <c r="E15" i="111"/>
  <c r="D15" i="111"/>
  <c r="C15" i="111"/>
  <c r="B15" i="111"/>
  <c r="J14" i="111"/>
  <c r="I14" i="111"/>
  <c r="H14" i="111"/>
  <c r="G14" i="111"/>
  <c r="F14" i="111"/>
  <c r="E14" i="111"/>
  <c r="D14" i="111"/>
  <c r="C14" i="111"/>
  <c r="B14" i="111"/>
  <c r="J13" i="111"/>
  <c r="I13" i="111"/>
  <c r="H13" i="111"/>
  <c r="G13" i="111"/>
  <c r="F13" i="111"/>
  <c r="E13" i="111"/>
  <c r="D13" i="111"/>
  <c r="C13" i="111"/>
  <c r="B13" i="111"/>
  <c r="J12" i="111"/>
  <c r="I12" i="111"/>
  <c r="H12" i="111"/>
  <c r="G12" i="111"/>
  <c r="F12" i="111"/>
  <c r="E12" i="111"/>
  <c r="D12" i="111"/>
  <c r="C12" i="111"/>
  <c r="B12" i="111"/>
  <c r="J11" i="111"/>
  <c r="I11" i="111"/>
  <c r="H11" i="111"/>
  <c r="G11" i="111"/>
  <c r="F11" i="111"/>
  <c r="E11" i="111"/>
  <c r="D11" i="111"/>
  <c r="C11" i="111"/>
  <c r="B11" i="111"/>
  <c r="J10" i="111"/>
  <c r="I10" i="111"/>
  <c r="H10" i="111"/>
  <c r="G10" i="111"/>
  <c r="F10" i="111"/>
  <c r="E10" i="111"/>
  <c r="D10" i="111"/>
  <c r="C10" i="111"/>
  <c r="J9" i="111"/>
  <c r="I9" i="111"/>
  <c r="H9" i="111"/>
  <c r="G9" i="111"/>
  <c r="F9" i="111"/>
  <c r="E9" i="111"/>
  <c r="D9" i="111"/>
  <c r="C9" i="111"/>
  <c r="B9" i="111"/>
  <c r="C9" i="103"/>
  <c r="C10" i="103"/>
  <c r="C11" i="103"/>
  <c r="C12" i="103"/>
  <c r="C13" i="103"/>
  <c r="C14" i="103"/>
  <c r="C15" i="103"/>
  <c r="C17" i="103"/>
  <c r="C18" i="103"/>
  <c r="C19" i="103"/>
  <c r="C20" i="103"/>
  <c r="C21" i="103"/>
  <c r="C22" i="103"/>
  <c r="C23" i="103"/>
  <c r="C24" i="103"/>
  <c r="C25" i="103"/>
  <c r="C26" i="103"/>
  <c r="C27" i="103"/>
  <c r="C28" i="103"/>
  <c r="C29" i="103"/>
  <c r="C31" i="103"/>
  <c r="C32" i="103"/>
  <c r="C33" i="103"/>
  <c r="C34" i="103"/>
  <c r="C35" i="103"/>
  <c r="C36" i="103"/>
  <c r="C37" i="103"/>
  <c r="C38" i="103"/>
  <c r="C39" i="103"/>
  <c r="C40" i="103"/>
  <c r="C41" i="103"/>
  <c r="C42" i="103"/>
  <c r="C43" i="103"/>
  <c r="C44" i="103"/>
  <c r="C45" i="103"/>
  <c r="C46" i="103"/>
  <c r="C47" i="103"/>
  <c r="C48" i="103"/>
  <c r="C49" i="103"/>
  <c r="C50" i="103"/>
  <c r="C51" i="103"/>
  <c r="C52" i="103"/>
  <c r="C53" i="103"/>
  <c r="C54" i="103"/>
  <c r="C56" i="103"/>
  <c r="C57" i="103"/>
  <c r="C58" i="103"/>
  <c r="C59" i="103"/>
  <c r="C61" i="103"/>
  <c r="C62" i="103"/>
  <c r="C63" i="103"/>
  <c r="C64" i="103"/>
  <c r="C65" i="103"/>
  <c r="C66" i="103"/>
  <c r="C67" i="103"/>
  <c r="C68" i="103"/>
  <c r="C69" i="103"/>
  <c r="C70" i="103"/>
  <c r="C8" i="103"/>
  <c r="E229" i="106"/>
  <c r="E230" i="106"/>
  <c r="E231" i="106"/>
  <c r="E232" i="106"/>
  <c r="E233" i="106"/>
  <c r="E234" i="106"/>
  <c r="E235" i="106"/>
  <c r="E236" i="106"/>
  <c r="E237" i="106"/>
  <c r="E238" i="106"/>
  <c r="E239" i="106"/>
  <c r="E240" i="106"/>
  <c r="E241" i="106"/>
  <c r="E242" i="106"/>
  <c r="E243" i="106"/>
  <c r="E244" i="106"/>
  <c r="E245" i="106"/>
  <c r="E246" i="106"/>
  <c r="E247" i="106"/>
  <c r="E248" i="106"/>
  <c r="E249" i="106"/>
  <c r="E250" i="106"/>
  <c r="E251" i="106"/>
  <c r="E252" i="106"/>
  <c r="E253" i="106"/>
  <c r="E254" i="106"/>
  <c r="E255" i="106"/>
  <c r="E256" i="106"/>
  <c r="E257" i="106"/>
  <c r="E258" i="106"/>
  <c r="E259" i="106"/>
  <c r="E260" i="106"/>
  <c r="E261" i="106"/>
  <c r="E262" i="106"/>
  <c r="E263" i="106"/>
  <c r="E264" i="106"/>
  <c r="E265" i="106"/>
  <c r="E266" i="106"/>
  <c r="E267" i="106"/>
  <c r="E268" i="106"/>
  <c r="E269" i="106"/>
  <c r="E270" i="106"/>
  <c r="E271" i="106"/>
  <c r="E272" i="106"/>
  <c r="E273" i="106"/>
  <c r="E274" i="106"/>
  <c r="E275" i="106"/>
  <c r="E276" i="106"/>
  <c r="E277" i="106"/>
  <c r="E278" i="106"/>
  <c r="E279" i="106"/>
  <c r="E280" i="106"/>
  <c r="E281" i="106"/>
  <c r="E282" i="106"/>
  <c r="E287" i="106"/>
  <c r="E288" i="106"/>
  <c r="E289" i="106"/>
  <c r="E290" i="106"/>
  <c r="E228" i="106"/>
  <c r="D291" i="106"/>
  <c r="G291" i="106"/>
  <c r="C291" i="106"/>
  <c r="B290" i="106"/>
  <c r="B289" i="106"/>
  <c r="B288" i="106"/>
  <c r="B287" i="106"/>
  <c r="B279" i="106"/>
  <c r="B278" i="106"/>
  <c r="B277" i="106"/>
  <c r="B276" i="106"/>
  <c r="B275" i="106"/>
  <c r="B274" i="106"/>
  <c r="B273" i="106"/>
  <c r="B272" i="106"/>
  <c r="B271" i="106"/>
  <c r="B270" i="106"/>
  <c r="B269" i="106"/>
  <c r="B268" i="106"/>
  <c r="B267" i="106"/>
  <c r="B266" i="106"/>
  <c r="B265" i="106"/>
  <c r="B264" i="106"/>
  <c r="B261" i="106"/>
  <c r="B260" i="106"/>
  <c r="B259" i="106"/>
  <c r="B258" i="106"/>
  <c r="B257" i="106"/>
  <c r="B256" i="106"/>
  <c r="B255" i="106"/>
  <c r="B254" i="106"/>
  <c r="B253" i="106"/>
  <c r="B252" i="106"/>
  <c r="B251" i="106"/>
  <c r="B250" i="106"/>
  <c r="B249" i="106"/>
  <c r="B248" i="106"/>
  <c r="B247" i="106"/>
  <c r="B246" i="106"/>
  <c r="B245" i="106"/>
  <c r="B244" i="106"/>
  <c r="B243" i="106"/>
  <c r="B242" i="106"/>
  <c r="B241" i="106"/>
  <c r="B240" i="106"/>
  <c r="B239" i="106"/>
  <c r="B238" i="106"/>
  <c r="B237" i="106"/>
  <c r="B236" i="106"/>
  <c r="B235" i="106"/>
  <c r="B234" i="106"/>
  <c r="B233" i="106"/>
  <c r="B232" i="106"/>
  <c r="B231" i="106"/>
  <c r="B230" i="106"/>
  <c r="B229" i="106"/>
  <c r="B228" i="106"/>
  <c r="E218" i="106"/>
  <c r="D218" i="106"/>
  <c r="C218" i="106"/>
  <c r="B217" i="106"/>
  <c r="B216" i="106"/>
  <c r="B215" i="106"/>
  <c r="B214" i="106"/>
  <c r="B206" i="106"/>
  <c r="B205" i="106"/>
  <c r="B204" i="106"/>
  <c r="B203" i="106"/>
  <c r="B202" i="106"/>
  <c r="B201" i="106"/>
  <c r="B200" i="106"/>
  <c r="B199" i="106"/>
  <c r="B198" i="106"/>
  <c r="B197" i="106"/>
  <c r="B196" i="106"/>
  <c r="B195" i="106"/>
  <c r="B194" i="106"/>
  <c r="B193" i="106"/>
  <c r="B192" i="106"/>
  <c r="B191" i="106"/>
  <c r="B188" i="106"/>
  <c r="B187" i="106"/>
  <c r="B186" i="106"/>
  <c r="B185" i="106"/>
  <c r="B184" i="106"/>
  <c r="B183" i="106"/>
  <c r="B182" i="106"/>
  <c r="B181" i="106"/>
  <c r="B180" i="106"/>
  <c r="B179" i="106"/>
  <c r="B178" i="106"/>
  <c r="B177" i="106"/>
  <c r="B176" i="106"/>
  <c r="B175" i="106"/>
  <c r="B174" i="106"/>
  <c r="B173" i="106"/>
  <c r="B172" i="106"/>
  <c r="B171" i="106"/>
  <c r="B170" i="106"/>
  <c r="B169" i="106"/>
  <c r="B168" i="106"/>
  <c r="B167" i="106"/>
  <c r="B166" i="106"/>
  <c r="B165" i="106"/>
  <c r="B164" i="106"/>
  <c r="B163" i="106"/>
  <c r="B162" i="106"/>
  <c r="B161" i="106"/>
  <c r="B160" i="106"/>
  <c r="B159" i="106"/>
  <c r="B158" i="106"/>
  <c r="B157" i="106"/>
  <c r="B156" i="106"/>
  <c r="B155" i="106"/>
  <c r="I217" i="106"/>
  <c r="H217" i="106"/>
  <c r="G217" i="106"/>
  <c r="I216" i="106"/>
  <c r="H216" i="106"/>
  <c r="G216" i="106"/>
  <c r="I215" i="106"/>
  <c r="H215" i="106"/>
  <c r="G215" i="106"/>
  <c r="I214" i="106"/>
  <c r="H214" i="106"/>
  <c r="G214" i="106"/>
  <c r="I209" i="106"/>
  <c r="H209" i="106"/>
  <c r="G209" i="106"/>
  <c r="I208" i="106"/>
  <c r="I207" i="106"/>
  <c r="H207" i="106"/>
  <c r="G207" i="106"/>
  <c r="I206" i="106"/>
  <c r="H206" i="106"/>
  <c r="G206" i="106"/>
  <c r="I205" i="106"/>
  <c r="H205" i="106"/>
  <c r="G205" i="106"/>
  <c r="I204" i="106"/>
  <c r="H204" i="106"/>
  <c r="G204" i="106"/>
  <c r="I203" i="106"/>
  <c r="H203" i="106"/>
  <c r="G203" i="106"/>
  <c r="I202" i="106"/>
  <c r="H202" i="106"/>
  <c r="G202" i="106"/>
  <c r="I201" i="106"/>
  <c r="H201" i="106"/>
  <c r="G201" i="106"/>
  <c r="I200" i="106"/>
  <c r="H200" i="106"/>
  <c r="G200" i="106"/>
  <c r="I199" i="106"/>
  <c r="H199" i="106"/>
  <c r="G199" i="106"/>
  <c r="H198" i="106"/>
  <c r="I197" i="106"/>
  <c r="H197" i="106"/>
  <c r="G197" i="106"/>
  <c r="I196" i="106"/>
  <c r="H196" i="106"/>
  <c r="G196" i="106"/>
  <c r="I195" i="106"/>
  <c r="H195" i="106"/>
  <c r="G195" i="106"/>
  <c r="I194" i="106"/>
  <c r="H194" i="106"/>
  <c r="G194" i="106"/>
  <c r="I193" i="106"/>
  <c r="H193" i="106"/>
  <c r="G193" i="106"/>
  <c r="G192" i="106"/>
  <c r="I191" i="106"/>
  <c r="H191" i="106"/>
  <c r="G191" i="106"/>
  <c r="H190" i="106"/>
  <c r="I189" i="106"/>
  <c r="H189" i="106"/>
  <c r="G189" i="106"/>
  <c r="I188" i="106"/>
  <c r="H188" i="106"/>
  <c r="G188" i="106"/>
  <c r="I187" i="106"/>
  <c r="H187" i="106"/>
  <c r="G187" i="106"/>
  <c r="I186" i="106"/>
  <c r="H186" i="106"/>
  <c r="G186" i="106"/>
  <c r="I185" i="106"/>
  <c r="H185" i="106"/>
  <c r="G185" i="106"/>
  <c r="I184" i="106"/>
  <c r="H184" i="106"/>
  <c r="G184" i="106"/>
  <c r="I183" i="106"/>
  <c r="H183" i="106"/>
  <c r="G183" i="106"/>
  <c r="I182" i="106"/>
  <c r="H182" i="106"/>
  <c r="G182" i="106"/>
  <c r="I181" i="106"/>
  <c r="H181" i="106"/>
  <c r="G181" i="106"/>
  <c r="I180" i="106"/>
  <c r="H180" i="106"/>
  <c r="G180" i="106"/>
  <c r="I179" i="106"/>
  <c r="H179" i="106"/>
  <c r="G179" i="106"/>
  <c r="I178" i="106"/>
  <c r="H178" i="106"/>
  <c r="G178" i="106"/>
  <c r="I177" i="106"/>
  <c r="H177" i="106"/>
  <c r="G177" i="106"/>
  <c r="I176" i="106"/>
  <c r="H176" i="106"/>
  <c r="G176" i="106"/>
  <c r="I175" i="106"/>
  <c r="H175" i="106"/>
  <c r="G175" i="106"/>
  <c r="I174" i="106"/>
  <c r="H174" i="106"/>
  <c r="G174" i="106"/>
  <c r="I173" i="106"/>
  <c r="H173" i="106"/>
  <c r="G173" i="106"/>
  <c r="I172" i="106"/>
  <c r="H172" i="106"/>
  <c r="G172" i="106"/>
  <c r="I171" i="106"/>
  <c r="H171" i="106"/>
  <c r="G171" i="106"/>
  <c r="I170" i="106"/>
  <c r="H170" i="106"/>
  <c r="G170" i="106"/>
  <c r="I169" i="106"/>
  <c r="H169" i="106"/>
  <c r="G169" i="106"/>
  <c r="I168" i="106"/>
  <c r="H168" i="106"/>
  <c r="G168" i="106"/>
  <c r="I167" i="106"/>
  <c r="H167" i="106"/>
  <c r="G167" i="106"/>
  <c r="I166" i="106"/>
  <c r="H166" i="106"/>
  <c r="G166" i="106"/>
  <c r="I165" i="106"/>
  <c r="H165" i="106"/>
  <c r="G165" i="106"/>
  <c r="I164" i="106"/>
  <c r="H164" i="106"/>
  <c r="G164" i="106"/>
  <c r="I163" i="106"/>
  <c r="H163" i="106"/>
  <c r="G163" i="106"/>
  <c r="I162" i="106"/>
  <c r="H162" i="106"/>
  <c r="G162" i="106"/>
  <c r="I161" i="106"/>
  <c r="H161" i="106"/>
  <c r="G161" i="106"/>
  <c r="I160" i="106"/>
  <c r="H160" i="106"/>
  <c r="G160" i="106"/>
  <c r="I159" i="106"/>
  <c r="H159" i="106"/>
  <c r="G159" i="106"/>
  <c r="I158" i="106"/>
  <c r="H158" i="106"/>
  <c r="G158" i="106"/>
  <c r="I157" i="106"/>
  <c r="H157" i="106"/>
  <c r="G157" i="106"/>
  <c r="I156" i="106"/>
  <c r="H156" i="106"/>
  <c r="G156" i="106"/>
  <c r="I155" i="106"/>
  <c r="H155" i="106"/>
  <c r="G155" i="106"/>
  <c r="I198" i="106"/>
  <c r="H192" i="106"/>
  <c r="G198" i="106"/>
  <c r="I192" i="106"/>
  <c r="F218" i="106"/>
  <c r="I190" i="106"/>
  <c r="G208" i="106"/>
  <c r="G190" i="106"/>
  <c r="H208" i="106"/>
  <c r="L82" i="106"/>
  <c r="H13" i="104" s="1"/>
  <c r="K82" i="106"/>
  <c r="F13" i="104" s="1"/>
  <c r="J82" i="106"/>
  <c r="D13" i="104" s="1"/>
  <c r="N117" i="106"/>
  <c r="N118" i="106"/>
  <c r="N119" i="106"/>
  <c r="N120" i="106"/>
  <c r="N121" i="106"/>
  <c r="N122" i="106"/>
  <c r="N123" i="106"/>
  <c r="N124" i="106"/>
  <c r="N125" i="106"/>
  <c r="N126" i="106"/>
  <c r="N127" i="106"/>
  <c r="N128" i="106"/>
  <c r="N129" i="106"/>
  <c r="N130" i="106"/>
  <c r="N131" i="106"/>
  <c r="N132" i="106"/>
  <c r="N133" i="106"/>
  <c r="N134" i="106"/>
  <c r="N135" i="106"/>
  <c r="N141" i="106"/>
  <c r="N142" i="106"/>
  <c r="N143" i="106"/>
  <c r="N116" i="106"/>
  <c r="N115" i="106"/>
  <c r="K116" i="106"/>
  <c r="F64" i="104" s="1"/>
  <c r="L115" i="106"/>
  <c r="H37" i="104" s="1"/>
  <c r="K115" i="106"/>
  <c r="J115" i="106"/>
  <c r="D37" i="104" s="1"/>
  <c r="D64" i="107"/>
  <c r="D65" i="107"/>
  <c r="D46" i="107"/>
  <c r="D8" i="107"/>
  <c r="D58" i="107"/>
  <c r="D60" i="107"/>
  <c r="D61" i="107"/>
  <c r="D62" i="107"/>
  <c r="D63" i="107"/>
  <c r="C65" i="105"/>
  <c r="D65" i="105"/>
  <c r="E65" i="105"/>
  <c r="F65" i="105"/>
  <c r="G65" i="105"/>
  <c r="C66" i="105"/>
  <c r="D66" i="105"/>
  <c r="E66" i="105"/>
  <c r="F66" i="105"/>
  <c r="G66" i="105"/>
  <c r="C47" i="105"/>
  <c r="D47" i="105"/>
  <c r="E47" i="105"/>
  <c r="F47" i="105"/>
  <c r="G47" i="105"/>
  <c r="C9" i="105"/>
  <c r="D9" i="105"/>
  <c r="E9" i="105"/>
  <c r="F9" i="105"/>
  <c r="G9" i="105"/>
  <c r="C64" i="104"/>
  <c r="C65" i="104"/>
  <c r="C46" i="104"/>
  <c r="C8" i="104"/>
  <c r="B143" i="106"/>
  <c r="B142" i="106"/>
  <c r="B141" i="106"/>
  <c r="B140" i="106"/>
  <c r="B132" i="106"/>
  <c r="B131" i="106"/>
  <c r="B130" i="106"/>
  <c r="B129" i="106"/>
  <c r="B128" i="106"/>
  <c r="B127" i="106"/>
  <c r="B126" i="106"/>
  <c r="B125" i="106"/>
  <c r="B124" i="106"/>
  <c r="B123" i="106"/>
  <c r="B122" i="106"/>
  <c r="B121" i="106"/>
  <c r="B120" i="106"/>
  <c r="B119" i="106"/>
  <c r="B118" i="106"/>
  <c r="B117" i="106"/>
  <c r="A146" i="106"/>
  <c r="B52" i="107"/>
  <c r="D52" i="107"/>
  <c r="C53" i="105"/>
  <c r="D53" i="105"/>
  <c r="E53" i="105"/>
  <c r="F53" i="105"/>
  <c r="G53" i="105"/>
  <c r="B53" i="105"/>
  <c r="B52" i="104"/>
  <c r="C52" i="104"/>
  <c r="B53" i="103"/>
  <c r="B61" i="106"/>
  <c r="B63" i="107"/>
  <c r="B60" i="107"/>
  <c r="B60" i="104"/>
  <c r="C60" i="104"/>
  <c r="B63" i="104"/>
  <c r="C63" i="104"/>
  <c r="B61" i="103"/>
  <c r="B64" i="103"/>
  <c r="G64" i="105"/>
  <c r="F64" i="105"/>
  <c r="E64" i="105"/>
  <c r="D64" i="105"/>
  <c r="C64" i="105"/>
  <c r="B64" i="105"/>
  <c r="G61" i="105"/>
  <c r="F61" i="105"/>
  <c r="E61" i="105"/>
  <c r="D61" i="105"/>
  <c r="C61" i="105"/>
  <c r="B61" i="105"/>
  <c r="B11" i="106"/>
  <c r="B12" i="106"/>
  <c r="B13" i="106"/>
  <c r="B14" i="106"/>
  <c r="B15" i="106"/>
  <c r="B16" i="106"/>
  <c r="B17" i="106"/>
  <c r="B18" i="106"/>
  <c r="B19" i="106"/>
  <c r="B20" i="106"/>
  <c r="B21" i="106"/>
  <c r="B22" i="106"/>
  <c r="B23" i="106"/>
  <c r="B24" i="106"/>
  <c r="B25" i="106"/>
  <c r="B26" i="106"/>
  <c r="B27" i="106"/>
  <c r="B28" i="106"/>
  <c r="B29" i="106"/>
  <c r="B30" i="106"/>
  <c r="B31" i="106"/>
  <c r="B32" i="106"/>
  <c r="B33" i="106"/>
  <c r="B34" i="106"/>
  <c r="B35" i="106"/>
  <c r="B36" i="106"/>
  <c r="B37" i="106"/>
  <c r="B38" i="106"/>
  <c r="B39" i="106"/>
  <c r="B40" i="106"/>
  <c r="B41" i="106"/>
  <c r="B42" i="106"/>
  <c r="B43" i="106"/>
  <c r="B44" i="106"/>
  <c r="B46" i="106"/>
  <c r="B47" i="106"/>
  <c r="B48" i="106"/>
  <c r="B49" i="106"/>
  <c r="B50" i="106"/>
  <c r="B51" i="106"/>
  <c r="B52" i="106"/>
  <c r="B53" i="106"/>
  <c r="B54" i="106"/>
  <c r="B55" i="106"/>
  <c r="B56" i="106"/>
  <c r="B57" i="106"/>
  <c r="B58" i="106"/>
  <c r="B59" i="106"/>
  <c r="B60" i="106"/>
  <c r="B69" i="106"/>
  <c r="B70" i="106"/>
  <c r="B71" i="106"/>
  <c r="B72" i="106"/>
  <c r="B10" i="106"/>
  <c r="B82" i="106"/>
  <c r="B83" i="106"/>
  <c r="B84" i="106"/>
  <c r="B85" i="106"/>
  <c r="B86" i="106"/>
  <c r="B87" i="106"/>
  <c r="B88" i="106"/>
  <c r="B89" i="106"/>
  <c r="B90" i="106"/>
  <c r="B91" i="106"/>
  <c r="B92" i="106"/>
  <c r="B93" i="106"/>
  <c r="B94" i="106"/>
  <c r="B95" i="106"/>
  <c r="B96" i="106"/>
  <c r="B97" i="106"/>
  <c r="B98" i="106"/>
  <c r="B99" i="106"/>
  <c r="B100" i="106"/>
  <c r="B101" i="106"/>
  <c r="B102" i="106"/>
  <c r="B103" i="106"/>
  <c r="B104" i="106"/>
  <c r="B105" i="106"/>
  <c r="B106" i="106"/>
  <c r="B107" i="106"/>
  <c r="B108" i="106"/>
  <c r="B109" i="106"/>
  <c r="B110" i="106"/>
  <c r="B111" i="106"/>
  <c r="B112" i="106"/>
  <c r="B113" i="106"/>
  <c r="B114" i="106"/>
  <c r="B81" i="106"/>
  <c r="B11" i="103"/>
  <c r="B12" i="103"/>
  <c r="B13" i="103"/>
  <c r="B14" i="103"/>
  <c r="B15" i="103"/>
  <c r="B17" i="103"/>
  <c r="B18" i="103"/>
  <c r="B19" i="103"/>
  <c r="B20" i="103"/>
  <c r="B21" i="103"/>
  <c r="B22" i="103"/>
  <c r="B54" i="103"/>
  <c r="B23" i="103"/>
  <c r="B24" i="103"/>
  <c r="B25" i="103"/>
  <c r="B26" i="103"/>
  <c r="B27" i="103"/>
  <c r="B28" i="103"/>
  <c r="B29" i="103"/>
  <c r="B31" i="103"/>
  <c r="B32" i="103"/>
  <c r="B33" i="103"/>
  <c r="B34" i="103"/>
  <c r="B35" i="103"/>
  <c r="B36" i="103"/>
  <c r="B37" i="103"/>
  <c r="B38" i="103"/>
  <c r="B39" i="103"/>
  <c r="B40" i="103"/>
  <c r="B41" i="103"/>
  <c r="B42" i="103"/>
  <c r="B43" i="103"/>
  <c r="B44" i="103"/>
  <c r="B45" i="103"/>
  <c r="B46" i="103"/>
  <c r="B48" i="103"/>
  <c r="B49" i="103"/>
  <c r="B50" i="103"/>
  <c r="B51" i="103"/>
  <c r="B52" i="103"/>
  <c r="B56" i="103"/>
  <c r="B57" i="103"/>
  <c r="B58" i="103"/>
  <c r="B59" i="103"/>
  <c r="B8" i="103"/>
  <c r="B62" i="103"/>
  <c r="B63" i="103"/>
  <c r="B67" i="103"/>
  <c r="B68" i="103"/>
  <c r="B69" i="103"/>
  <c r="B70" i="103"/>
  <c r="B10" i="103"/>
  <c r="B70" i="105"/>
  <c r="B69" i="105"/>
  <c r="B68" i="105"/>
  <c r="B67" i="105"/>
  <c r="B63" i="105"/>
  <c r="B62" i="105"/>
  <c r="B8" i="105"/>
  <c r="B59" i="105"/>
  <c r="B58" i="105"/>
  <c r="B57" i="105"/>
  <c r="B56" i="105"/>
  <c r="B52" i="105"/>
  <c r="B51" i="105"/>
  <c r="B50" i="105"/>
  <c r="B49" i="105"/>
  <c r="B48" i="105"/>
  <c r="B46" i="105"/>
  <c r="B45" i="105"/>
  <c r="B44" i="105"/>
  <c r="B43" i="105"/>
  <c r="B42" i="105"/>
  <c r="B41" i="105"/>
  <c r="B40" i="105"/>
  <c r="B39" i="105"/>
  <c r="B38" i="105"/>
  <c r="B37" i="105"/>
  <c r="B36" i="105"/>
  <c r="B35" i="105"/>
  <c r="B34" i="105"/>
  <c r="B33" i="105"/>
  <c r="B32" i="105"/>
  <c r="B31" i="105"/>
  <c r="B29" i="105"/>
  <c r="B28" i="105"/>
  <c r="B27" i="105"/>
  <c r="B26" i="105"/>
  <c r="B25" i="105"/>
  <c r="B24" i="105"/>
  <c r="B23" i="105"/>
  <c r="B54" i="105"/>
  <c r="B22" i="105"/>
  <c r="B21" i="105"/>
  <c r="B20" i="105"/>
  <c r="B19" i="105"/>
  <c r="B18" i="105"/>
  <c r="B17" i="105"/>
  <c r="B15" i="105"/>
  <c r="B14" i="105"/>
  <c r="B13" i="105"/>
  <c r="B12" i="105"/>
  <c r="B11" i="105"/>
  <c r="B10" i="105"/>
  <c r="B69" i="104"/>
  <c r="B68" i="104"/>
  <c r="B67" i="104"/>
  <c r="B66" i="104"/>
  <c r="B62" i="104"/>
  <c r="B7" i="104"/>
  <c r="B58" i="104"/>
  <c r="B57" i="104"/>
  <c r="B56" i="104"/>
  <c r="B55" i="104"/>
  <c r="B51" i="104"/>
  <c r="B50" i="104"/>
  <c r="B49" i="104"/>
  <c r="B48" i="104"/>
  <c r="B47" i="104"/>
  <c r="B45" i="104"/>
  <c r="B44" i="104"/>
  <c r="B43" i="104"/>
  <c r="B42" i="104"/>
  <c r="B41" i="104"/>
  <c r="B40" i="104"/>
  <c r="B39" i="104"/>
  <c r="B38" i="104"/>
  <c r="B37" i="104"/>
  <c r="B36" i="104"/>
  <c r="B35" i="104"/>
  <c r="B34" i="104"/>
  <c r="B33" i="104"/>
  <c r="B32" i="104"/>
  <c r="B31" i="104"/>
  <c r="B30" i="104"/>
  <c r="B28" i="104"/>
  <c r="B27" i="104"/>
  <c r="B26" i="104"/>
  <c r="B25" i="104"/>
  <c r="B24" i="104"/>
  <c r="B23" i="104"/>
  <c r="B22" i="104"/>
  <c r="B53" i="104"/>
  <c r="B21" i="104"/>
  <c r="B20" i="104"/>
  <c r="B19" i="104"/>
  <c r="B18" i="104"/>
  <c r="B17" i="104"/>
  <c r="B16" i="104"/>
  <c r="B14" i="104"/>
  <c r="B13" i="104"/>
  <c r="B12" i="104"/>
  <c r="B11" i="104"/>
  <c r="B10" i="104"/>
  <c r="B9" i="104"/>
  <c r="C69" i="104"/>
  <c r="C68" i="104"/>
  <c r="C67" i="104"/>
  <c r="C66" i="104"/>
  <c r="C62" i="104"/>
  <c r="C7" i="104"/>
  <c r="C58" i="104"/>
  <c r="C57" i="104"/>
  <c r="C56" i="104"/>
  <c r="C55" i="104"/>
  <c r="C51" i="104"/>
  <c r="C49" i="104"/>
  <c r="C48" i="104"/>
  <c r="C47" i="104"/>
  <c r="C45" i="104"/>
  <c r="C44" i="104"/>
  <c r="C43" i="104"/>
  <c r="C42" i="104"/>
  <c r="C41" i="104"/>
  <c r="C40" i="104"/>
  <c r="C39" i="104"/>
  <c r="C38" i="104"/>
  <c r="C37" i="104"/>
  <c r="C36" i="104"/>
  <c r="C35" i="104"/>
  <c r="C34" i="104"/>
  <c r="C33" i="104"/>
  <c r="C32" i="104"/>
  <c r="C31" i="104"/>
  <c r="C30" i="104"/>
  <c r="C28" i="104"/>
  <c r="C27" i="104"/>
  <c r="C26" i="104"/>
  <c r="C25" i="104"/>
  <c r="C24" i="104"/>
  <c r="C23" i="104"/>
  <c r="C22" i="104"/>
  <c r="C53" i="104"/>
  <c r="C21" i="104"/>
  <c r="C20" i="104"/>
  <c r="C18" i="104"/>
  <c r="C17" i="104"/>
  <c r="C16" i="104"/>
  <c r="C14" i="104"/>
  <c r="C13" i="104"/>
  <c r="C12" i="104"/>
  <c r="C11" i="104"/>
  <c r="C10" i="104"/>
  <c r="C9" i="104"/>
  <c r="C70" i="105"/>
  <c r="C69" i="105"/>
  <c r="C68" i="105"/>
  <c r="C67" i="105"/>
  <c r="C63" i="105"/>
  <c r="C62" i="105"/>
  <c r="C8" i="105"/>
  <c r="C59" i="105"/>
  <c r="C58" i="105"/>
  <c r="C57" i="105"/>
  <c r="C56" i="105"/>
  <c r="C52" i="105"/>
  <c r="C50" i="105"/>
  <c r="C49" i="105"/>
  <c r="C48" i="105"/>
  <c r="C46" i="105"/>
  <c r="C45" i="105"/>
  <c r="C44" i="105"/>
  <c r="C43" i="105"/>
  <c r="C42" i="105"/>
  <c r="C41" i="105"/>
  <c r="C40" i="105"/>
  <c r="C39" i="105"/>
  <c r="C38" i="105"/>
  <c r="C37" i="105"/>
  <c r="C36" i="105"/>
  <c r="C35" i="105"/>
  <c r="C34" i="105"/>
  <c r="C33" i="105"/>
  <c r="C32" i="105"/>
  <c r="C31" i="105"/>
  <c r="C29" i="105"/>
  <c r="C28" i="105"/>
  <c r="C27" i="105"/>
  <c r="C26" i="105"/>
  <c r="C25" i="105"/>
  <c r="C24" i="105"/>
  <c r="C23" i="105"/>
  <c r="C54" i="105"/>
  <c r="C22" i="105"/>
  <c r="C21" i="105"/>
  <c r="C19" i="105"/>
  <c r="C18" i="105"/>
  <c r="C17" i="105"/>
  <c r="C15" i="105"/>
  <c r="C14" i="105"/>
  <c r="C13" i="105"/>
  <c r="C12" i="105"/>
  <c r="C11" i="105"/>
  <c r="C10" i="105"/>
  <c r="C50" i="104"/>
  <c r="C51" i="105"/>
  <c r="C19" i="104"/>
  <c r="C20" i="105"/>
  <c r="N82" i="106"/>
  <c r="N83" i="106"/>
  <c r="N84" i="106"/>
  <c r="N85" i="106"/>
  <c r="N86" i="106"/>
  <c r="N87" i="106"/>
  <c r="N88" i="106"/>
  <c r="N89" i="106"/>
  <c r="N90" i="106"/>
  <c r="N91" i="106"/>
  <c r="N92" i="106"/>
  <c r="N93" i="106"/>
  <c r="N94" i="106"/>
  <c r="N95" i="106"/>
  <c r="N96" i="106"/>
  <c r="N97" i="106"/>
  <c r="N98" i="106"/>
  <c r="N99" i="106"/>
  <c r="N100" i="106"/>
  <c r="N101" i="106"/>
  <c r="N102" i="106"/>
  <c r="N103" i="106"/>
  <c r="N104" i="106"/>
  <c r="N105" i="106"/>
  <c r="N106" i="106"/>
  <c r="N107" i="106"/>
  <c r="N108" i="106"/>
  <c r="N109" i="106"/>
  <c r="N110" i="106"/>
  <c r="N111" i="106"/>
  <c r="N112" i="106"/>
  <c r="N113" i="106"/>
  <c r="N114" i="106"/>
  <c r="B13" i="107"/>
  <c r="D13" i="107"/>
  <c r="B14" i="107"/>
  <c r="D14" i="107"/>
  <c r="B18" i="107"/>
  <c r="D18" i="107"/>
  <c r="B19" i="107"/>
  <c r="D19" i="107"/>
  <c r="B20" i="107"/>
  <c r="D20" i="107"/>
  <c r="B22" i="107"/>
  <c r="D22" i="107"/>
  <c r="B23" i="107"/>
  <c r="D23" i="107"/>
  <c r="B25" i="107"/>
  <c r="D25" i="107"/>
  <c r="B27" i="107"/>
  <c r="D27" i="107"/>
  <c r="B31" i="107"/>
  <c r="D31" i="107"/>
  <c r="B32" i="107"/>
  <c r="D32" i="107"/>
  <c r="B35" i="107"/>
  <c r="D35" i="107"/>
  <c r="B36" i="107"/>
  <c r="D36" i="107"/>
  <c r="B38" i="107"/>
  <c r="D38" i="107"/>
  <c r="B39" i="107"/>
  <c r="D39" i="107"/>
  <c r="B42" i="107"/>
  <c r="D42" i="107"/>
  <c r="B41" i="107"/>
  <c r="D41" i="107"/>
  <c r="B43" i="107"/>
  <c r="D43" i="107"/>
  <c r="B44" i="107"/>
  <c r="D44" i="107"/>
  <c r="B45" i="107"/>
  <c r="D45" i="107"/>
  <c r="B48" i="107"/>
  <c r="D48" i="107"/>
  <c r="B49" i="107"/>
  <c r="D49" i="107"/>
  <c r="B50" i="107"/>
  <c r="D50" i="107"/>
  <c r="B55" i="107"/>
  <c r="D55" i="107"/>
  <c r="B57" i="107"/>
  <c r="D57" i="107"/>
  <c r="B58" i="107"/>
  <c r="B62" i="107"/>
  <c r="B66" i="107"/>
  <c r="D66" i="107"/>
  <c r="B68" i="107"/>
  <c r="D68" i="107"/>
  <c r="B67" i="107"/>
  <c r="D67" i="107"/>
  <c r="B69" i="107"/>
  <c r="D69" i="107"/>
  <c r="B21" i="107"/>
  <c r="D21" i="107"/>
  <c r="B51" i="107"/>
  <c r="D51" i="107"/>
  <c r="B37" i="107"/>
  <c r="D37" i="107"/>
  <c r="B28" i="107"/>
  <c r="D28" i="107"/>
  <c r="B40" i="107"/>
  <c r="D40" i="107"/>
  <c r="B47" i="107"/>
  <c r="D47" i="107"/>
  <c r="B33" i="107"/>
  <c r="D33" i="107"/>
  <c r="B30" i="107"/>
  <c r="D30" i="107"/>
  <c r="B11" i="107"/>
  <c r="D11" i="107"/>
  <c r="B17" i="107"/>
  <c r="D17" i="107"/>
  <c r="B61" i="107"/>
  <c r="B7" i="107"/>
  <c r="D7" i="107"/>
  <c r="B10" i="107"/>
  <c r="D10" i="107"/>
  <c r="B34" i="107"/>
  <c r="D34" i="107"/>
  <c r="B56" i="107"/>
  <c r="D56" i="107"/>
  <c r="B53" i="107"/>
  <c r="D53" i="107"/>
  <c r="B12" i="107"/>
  <c r="D12" i="107"/>
  <c r="B24" i="107"/>
  <c r="D24" i="107"/>
  <c r="B16" i="107"/>
  <c r="D16" i="107"/>
  <c r="B26" i="107"/>
  <c r="D26" i="107"/>
  <c r="D9" i="107"/>
  <c r="B9" i="107"/>
  <c r="D14" i="105"/>
  <c r="E14" i="105"/>
  <c r="F14" i="105"/>
  <c r="G14" i="105"/>
  <c r="D15" i="105"/>
  <c r="E15" i="105"/>
  <c r="F15" i="105"/>
  <c r="G15" i="105"/>
  <c r="D19" i="105"/>
  <c r="E19" i="105"/>
  <c r="F19" i="105"/>
  <c r="G19" i="105"/>
  <c r="D20" i="105"/>
  <c r="E20" i="105"/>
  <c r="F20" i="105"/>
  <c r="G20" i="105"/>
  <c r="D21" i="105"/>
  <c r="E21" i="105"/>
  <c r="F21" i="105"/>
  <c r="G21" i="105"/>
  <c r="D23" i="105"/>
  <c r="E23" i="105"/>
  <c r="F23" i="105"/>
  <c r="G23" i="105"/>
  <c r="D24" i="105"/>
  <c r="E24" i="105"/>
  <c r="F24" i="105"/>
  <c r="G24" i="105"/>
  <c r="D26" i="105"/>
  <c r="E26" i="105"/>
  <c r="F26" i="105"/>
  <c r="G26" i="105"/>
  <c r="D28" i="105"/>
  <c r="E28" i="105"/>
  <c r="F28" i="105"/>
  <c r="G28" i="105"/>
  <c r="D32" i="105"/>
  <c r="E32" i="105"/>
  <c r="F32" i="105"/>
  <c r="G32" i="105"/>
  <c r="D33" i="105"/>
  <c r="E33" i="105"/>
  <c r="F33" i="105"/>
  <c r="G33" i="105"/>
  <c r="D36" i="105"/>
  <c r="E36" i="105"/>
  <c r="F36" i="105"/>
  <c r="G36" i="105"/>
  <c r="D37" i="105"/>
  <c r="E37" i="105"/>
  <c r="F37" i="105"/>
  <c r="G37" i="105"/>
  <c r="D39" i="105"/>
  <c r="E39" i="105"/>
  <c r="F39" i="105"/>
  <c r="G39" i="105"/>
  <c r="D40" i="105"/>
  <c r="E40" i="105"/>
  <c r="F40" i="105"/>
  <c r="G40" i="105"/>
  <c r="D43" i="105"/>
  <c r="E43" i="105"/>
  <c r="F43" i="105"/>
  <c r="G43" i="105"/>
  <c r="D42" i="105"/>
  <c r="E42" i="105"/>
  <c r="F42" i="105"/>
  <c r="G42" i="105"/>
  <c r="D44" i="105"/>
  <c r="E44" i="105"/>
  <c r="F44" i="105"/>
  <c r="G44" i="105"/>
  <c r="D45" i="105"/>
  <c r="E45" i="105"/>
  <c r="F45" i="105"/>
  <c r="G45" i="105"/>
  <c r="D46" i="105"/>
  <c r="E46" i="105"/>
  <c r="F46" i="105"/>
  <c r="G46" i="105"/>
  <c r="D49" i="105"/>
  <c r="E49" i="105"/>
  <c r="F49" i="105"/>
  <c r="G49" i="105"/>
  <c r="D50" i="105"/>
  <c r="E50" i="105"/>
  <c r="F50" i="105"/>
  <c r="G50" i="105"/>
  <c r="D51" i="105"/>
  <c r="E51" i="105"/>
  <c r="F51" i="105"/>
  <c r="G51" i="105"/>
  <c r="D56" i="105"/>
  <c r="E56" i="105"/>
  <c r="F56" i="105"/>
  <c r="G56" i="105"/>
  <c r="D58" i="105"/>
  <c r="E58" i="105"/>
  <c r="F58" i="105"/>
  <c r="G58" i="105"/>
  <c r="D59" i="105"/>
  <c r="E59" i="105"/>
  <c r="F59" i="105"/>
  <c r="G59" i="105"/>
  <c r="D63" i="105"/>
  <c r="E63" i="105"/>
  <c r="F63" i="105"/>
  <c r="G63" i="105"/>
  <c r="D67" i="105"/>
  <c r="E67" i="105"/>
  <c r="F67" i="105"/>
  <c r="G67" i="105"/>
  <c r="D69" i="105"/>
  <c r="E69" i="105"/>
  <c r="F69" i="105"/>
  <c r="G69" i="105"/>
  <c r="D68" i="105"/>
  <c r="E68" i="105"/>
  <c r="F68" i="105"/>
  <c r="G68" i="105"/>
  <c r="D70" i="105"/>
  <c r="E70" i="105"/>
  <c r="F70" i="105"/>
  <c r="G70" i="105"/>
  <c r="D22" i="105"/>
  <c r="E22" i="105"/>
  <c r="F22" i="105"/>
  <c r="G22" i="105"/>
  <c r="D52" i="105"/>
  <c r="E52" i="105"/>
  <c r="F52" i="105"/>
  <c r="G52" i="105"/>
  <c r="D38" i="105"/>
  <c r="E38" i="105"/>
  <c r="F38" i="105"/>
  <c r="G38" i="105"/>
  <c r="D29" i="105"/>
  <c r="E29" i="105"/>
  <c r="F29" i="105"/>
  <c r="G29" i="105"/>
  <c r="D41" i="105"/>
  <c r="E41" i="105"/>
  <c r="F41" i="105"/>
  <c r="G41" i="105"/>
  <c r="D48" i="105"/>
  <c r="E48" i="105"/>
  <c r="F48" i="105"/>
  <c r="G48" i="105"/>
  <c r="D34" i="105"/>
  <c r="E34" i="105"/>
  <c r="F34" i="105"/>
  <c r="G34" i="105"/>
  <c r="D31" i="105"/>
  <c r="E31" i="105"/>
  <c r="F31" i="105"/>
  <c r="G31" i="105"/>
  <c r="D12" i="105"/>
  <c r="E12" i="105"/>
  <c r="F12" i="105"/>
  <c r="G12" i="105"/>
  <c r="D18" i="105"/>
  <c r="E18" i="105"/>
  <c r="F18" i="105"/>
  <c r="G18" i="105"/>
  <c r="D62" i="105"/>
  <c r="E62" i="105"/>
  <c r="F62" i="105"/>
  <c r="G62" i="105"/>
  <c r="D8" i="105"/>
  <c r="E8" i="105"/>
  <c r="F8" i="105"/>
  <c r="G8" i="105"/>
  <c r="D11" i="105"/>
  <c r="E11" i="105"/>
  <c r="F11" i="105"/>
  <c r="G11" i="105"/>
  <c r="D35" i="105"/>
  <c r="E35" i="105"/>
  <c r="F35" i="105"/>
  <c r="G35" i="105"/>
  <c r="D57" i="105"/>
  <c r="E57" i="105"/>
  <c r="F57" i="105"/>
  <c r="G57" i="105"/>
  <c r="D54" i="105"/>
  <c r="E54" i="105"/>
  <c r="F54" i="105"/>
  <c r="G54" i="105"/>
  <c r="D13" i="105"/>
  <c r="E13" i="105"/>
  <c r="F13" i="105"/>
  <c r="G13" i="105"/>
  <c r="D25" i="105"/>
  <c r="E25" i="105"/>
  <c r="F25" i="105"/>
  <c r="G25" i="105"/>
  <c r="D17" i="105"/>
  <c r="E17" i="105"/>
  <c r="F17" i="105"/>
  <c r="G17" i="105"/>
  <c r="D27" i="105"/>
  <c r="E27" i="105"/>
  <c r="F27" i="105"/>
  <c r="G27" i="105"/>
  <c r="E10" i="105"/>
  <c r="F10" i="105"/>
  <c r="G10" i="105"/>
  <c r="D10" i="105"/>
  <c r="B1" i="106"/>
  <c r="C1" i="106" s="1"/>
  <c r="D1" i="106" s="1"/>
  <c r="E1" i="106" s="1"/>
  <c r="F1" i="106" s="1"/>
  <c r="G1" i="106" s="1"/>
  <c r="H1" i="106" s="1"/>
  <c r="I1" i="106" s="1"/>
  <c r="J1" i="106" s="1"/>
  <c r="K1" i="106" s="1"/>
  <c r="L1" i="106" s="1"/>
  <c r="M1" i="106" s="1"/>
  <c r="N1" i="106" s="1"/>
  <c r="O1" i="106" s="1"/>
  <c r="P1" i="106" s="1"/>
  <c r="Q1" i="106" s="1"/>
  <c r="R1" i="106" s="1"/>
  <c r="F10" i="103"/>
  <c r="E10" i="103"/>
  <c r="I10" i="103"/>
  <c r="G10" i="103"/>
  <c r="J10" i="103"/>
  <c r="H10" i="103"/>
  <c r="D10" i="103"/>
  <c r="D7" i="108"/>
  <c r="D8" i="103"/>
  <c r="E8" i="103"/>
  <c r="F8" i="103"/>
  <c r="G8" i="103"/>
  <c r="H8" i="103"/>
  <c r="I8" i="103"/>
  <c r="J8" i="103"/>
  <c r="D9" i="103"/>
  <c r="E9" i="103"/>
  <c r="F9" i="103"/>
  <c r="G9" i="103"/>
  <c r="H9" i="103"/>
  <c r="I9" i="103"/>
  <c r="J9" i="103"/>
  <c r="D11" i="103"/>
  <c r="E11" i="103"/>
  <c r="F11" i="103"/>
  <c r="G11" i="103"/>
  <c r="H11" i="103"/>
  <c r="I11" i="103"/>
  <c r="J11" i="103"/>
  <c r="D12" i="103"/>
  <c r="E12" i="103"/>
  <c r="F12" i="103"/>
  <c r="G12" i="103"/>
  <c r="H12" i="103"/>
  <c r="I12" i="103"/>
  <c r="J12" i="103"/>
  <c r="D13" i="103"/>
  <c r="E13" i="103"/>
  <c r="F13" i="103"/>
  <c r="G13" i="103"/>
  <c r="H13" i="103"/>
  <c r="I13" i="103"/>
  <c r="J13" i="103"/>
  <c r="D14" i="103"/>
  <c r="E14" i="103"/>
  <c r="F14" i="103"/>
  <c r="G14" i="103"/>
  <c r="H14" i="103"/>
  <c r="I14" i="103"/>
  <c r="J14" i="103"/>
  <c r="D15" i="103"/>
  <c r="E15" i="103"/>
  <c r="F15" i="103"/>
  <c r="G15" i="103"/>
  <c r="H15" i="103"/>
  <c r="I15" i="103"/>
  <c r="J15" i="103"/>
  <c r="D17" i="103"/>
  <c r="E17" i="103"/>
  <c r="F17" i="103"/>
  <c r="G17" i="103"/>
  <c r="H17" i="103"/>
  <c r="I17" i="103"/>
  <c r="J17" i="103"/>
  <c r="D18" i="103"/>
  <c r="E18" i="103"/>
  <c r="F18" i="103"/>
  <c r="G18" i="103"/>
  <c r="H18" i="103"/>
  <c r="I18" i="103"/>
  <c r="J18" i="103"/>
  <c r="D19" i="103"/>
  <c r="E19" i="103"/>
  <c r="F19" i="103"/>
  <c r="G19" i="103"/>
  <c r="H19" i="103"/>
  <c r="I19" i="103"/>
  <c r="J19" i="103"/>
  <c r="D20" i="103"/>
  <c r="E20" i="103"/>
  <c r="F20" i="103"/>
  <c r="G20" i="103"/>
  <c r="H20" i="103"/>
  <c r="I20" i="103"/>
  <c r="J20" i="103"/>
  <c r="D21" i="103"/>
  <c r="E21" i="103"/>
  <c r="F21" i="103"/>
  <c r="G21" i="103"/>
  <c r="H21" i="103"/>
  <c r="I21" i="103"/>
  <c r="J21" i="103"/>
  <c r="D22" i="103"/>
  <c r="E22" i="103"/>
  <c r="F22" i="103"/>
  <c r="G22" i="103"/>
  <c r="H22" i="103"/>
  <c r="I22" i="103"/>
  <c r="J22" i="103"/>
  <c r="D23" i="103"/>
  <c r="E23" i="103"/>
  <c r="F23" i="103"/>
  <c r="G23" i="103"/>
  <c r="H23" i="103"/>
  <c r="I23" i="103"/>
  <c r="J23" i="103"/>
  <c r="D24" i="103"/>
  <c r="E24" i="103"/>
  <c r="F24" i="103"/>
  <c r="G24" i="103"/>
  <c r="H24" i="103"/>
  <c r="I24" i="103"/>
  <c r="J24" i="103"/>
  <c r="D25" i="103"/>
  <c r="E25" i="103"/>
  <c r="F25" i="103"/>
  <c r="G25" i="103"/>
  <c r="H25" i="103"/>
  <c r="I25" i="103"/>
  <c r="J25" i="103"/>
  <c r="D26" i="103"/>
  <c r="E26" i="103"/>
  <c r="F26" i="103"/>
  <c r="G26" i="103"/>
  <c r="H26" i="103"/>
  <c r="I26" i="103"/>
  <c r="J26" i="103"/>
  <c r="D27" i="103"/>
  <c r="E27" i="103"/>
  <c r="F27" i="103"/>
  <c r="G27" i="103"/>
  <c r="H27" i="103"/>
  <c r="I27" i="103"/>
  <c r="J27" i="103"/>
  <c r="D28" i="103"/>
  <c r="E28" i="103"/>
  <c r="F28" i="103"/>
  <c r="G28" i="103"/>
  <c r="H28" i="103"/>
  <c r="I28" i="103"/>
  <c r="J28" i="103"/>
  <c r="D29" i="103"/>
  <c r="E29" i="103"/>
  <c r="F29" i="103"/>
  <c r="G29" i="103"/>
  <c r="H29" i="103"/>
  <c r="I29" i="103"/>
  <c r="J29" i="103"/>
  <c r="D31" i="103"/>
  <c r="E31" i="103"/>
  <c r="F31" i="103"/>
  <c r="G31" i="103"/>
  <c r="H31" i="103"/>
  <c r="I31" i="103"/>
  <c r="J31" i="103"/>
  <c r="D32" i="103"/>
  <c r="E32" i="103"/>
  <c r="F32" i="103"/>
  <c r="G32" i="103"/>
  <c r="H32" i="103"/>
  <c r="I32" i="103"/>
  <c r="J32" i="103"/>
  <c r="D33" i="103"/>
  <c r="E33" i="103"/>
  <c r="F33" i="103"/>
  <c r="G33" i="103"/>
  <c r="H33" i="103"/>
  <c r="I33" i="103"/>
  <c r="J33" i="103"/>
  <c r="D34" i="103"/>
  <c r="E34" i="103"/>
  <c r="F34" i="103"/>
  <c r="G34" i="103"/>
  <c r="H34" i="103"/>
  <c r="I34" i="103"/>
  <c r="J34" i="103"/>
  <c r="D35" i="103"/>
  <c r="E35" i="103"/>
  <c r="F35" i="103"/>
  <c r="G35" i="103"/>
  <c r="H35" i="103"/>
  <c r="I35" i="103"/>
  <c r="J35" i="103"/>
  <c r="D36" i="103"/>
  <c r="E36" i="103"/>
  <c r="F36" i="103"/>
  <c r="G36" i="103"/>
  <c r="H36" i="103"/>
  <c r="I36" i="103"/>
  <c r="J36" i="103"/>
  <c r="D37" i="103"/>
  <c r="E37" i="103"/>
  <c r="F37" i="103"/>
  <c r="G37" i="103"/>
  <c r="H37" i="103"/>
  <c r="I37" i="103"/>
  <c r="J37" i="103"/>
  <c r="D38" i="103"/>
  <c r="E38" i="103"/>
  <c r="F38" i="103"/>
  <c r="G38" i="103"/>
  <c r="H38" i="103"/>
  <c r="I38" i="103"/>
  <c r="J38" i="103"/>
  <c r="D39" i="103"/>
  <c r="E39" i="103"/>
  <c r="F39" i="103"/>
  <c r="G39" i="103"/>
  <c r="H39" i="103"/>
  <c r="I39" i="103"/>
  <c r="J39" i="103"/>
  <c r="D40" i="103"/>
  <c r="E40" i="103"/>
  <c r="F40" i="103"/>
  <c r="G40" i="103"/>
  <c r="H40" i="103"/>
  <c r="I40" i="103"/>
  <c r="J40" i="103"/>
  <c r="D41" i="103"/>
  <c r="E41" i="103"/>
  <c r="F41" i="103"/>
  <c r="G41" i="103"/>
  <c r="H41" i="103"/>
  <c r="I41" i="103"/>
  <c r="J41" i="103"/>
  <c r="D42" i="103"/>
  <c r="E42" i="103"/>
  <c r="F42" i="103"/>
  <c r="G42" i="103"/>
  <c r="H42" i="103"/>
  <c r="I42" i="103"/>
  <c r="J42" i="103"/>
  <c r="D43" i="103"/>
  <c r="E43" i="103"/>
  <c r="F43" i="103"/>
  <c r="G43" i="103"/>
  <c r="H43" i="103"/>
  <c r="I43" i="103"/>
  <c r="J43" i="103"/>
  <c r="D44" i="103"/>
  <c r="E44" i="103"/>
  <c r="F44" i="103"/>
  <c r="G44" i="103"/>
  <c r="H44" i="103"/>
  <c r="I44" i="103"/>
  <c r="J44" i="103"/>
  <c r="D45" i="103"/>
  <c r="E45" i="103"/>
  <c r="F45" i="103"/>
  <c r="G45" i="103"/>
  <c r="H45" i="103"/>
  <c r="I45" i="103"/>
  <c r="J45" i="103"/>
  <c r="D46" i="103"/>
  <c r="E46" i="103"/>
  <c r="F46" i="103"/>
  <c r="G46" i="103"/>
  <c r="H46" i="103"/>
  <c r="I46" i="103"/>
  <c r="J46" i="103"/>
  <c r="D47" i="103"/>
  <c r="E47" i="103"/>
  <c r="F47" i="103"/>
  <c r="G47" i="103"/>
  <c r="H47" i="103"/>
  <c r="I47" i="103"/>
  <c r="J47" i="103"/>
  <c r="D48" i="103"/>
  <c r="E48" i="103"/>
  <c r="F48" i="103"/>
  <c r="G48" i="103"/>
  <c r="H48" i="103"/>
  <c r="I48" i="103"/>
  <c r="J48" i="103"/>
  <c r="D49" i="103"/>
  <c r="E49" i="103"/>
  <c r="F49" i="103"/>
  <c r="G49" i="103"/>
  <c r="H49" i="103"/>
  <c r="I49" i="103"/>
  <c r="J49" i="103"/>
  <c r="D50" i="103"/>
  <c r="E50" i="103"/>
  <c r="F50" i="103"/>
  <c r="G50" i="103"/>
  <c r="H50" i="103"/>
  <c r="I50" i="103"/>
  <c r="J50" i="103"/>
  <c r="D51" i="103"/>
  <c r="E51" i="103"/>
  <c r="F51" i="103"/>
  <c r="G51" i="103"/>
  <c r="H51" i="103"/>
  <c r="I51" i="103"/>
  <c r="J51" i="103"/>
  <c r="D52" i="103"/>
  <c r="E52" i="103"/>
  <c r="F52" i="103"/>
  <c r="G52" i="103"/>
  <c r="H52" i="103"/>
  <c r="I52" i="103"/>
  <c r="J52" i="103"/>
  <c r="D53" i="103"/>
  <c r="E53" i="103"/>
  <c r="F53" i="103"/>
  <c r="G53" i="103"/>
  <c r="H53" i="103"/>
  <c r="I53" i="103"/>
  <c r="J53" i="103"/>
  <c r="D54" i="103"/>
  <c r="E54" i="103"/>
  <c r="F54" i="103"/>
  <c r="G54" i="103"/>
  <c r="H54" i="103"/>
  <c r="I54" i="103"/>
  <c r="J54" i="103"/>
  <c r="D56" i="103"/>
  <c r="E56" i="103"/>
  <c r="F56" i="103"/>
  <c r="G56" i="103"/>
  <c r="H56" i="103"/>
  <c r="I56" i="103"/>
  <c r="J56" i="103"/>
  <c r="D57" i="103"/>
  <c r="E57" i="103"/>
  <c r="F57" i="103"/>
  <c r="G57" i="103"/>
  <c r="H57" i="103"/>
  <c r="I57" i="103"/>
  <c r="J57" i="103"/>
  <c r="D58" i="103"/>
  <c r="E58" i="103"/>
  <c r="F58" i="103"/>
  <c r="G58" i="103"/>
  <c r="H58" i="103"/>
  <c r="I58" i="103"/>
  <c r="J58" i="103"/>
  <c r="D59" i="103"/>
  <c r="E59" i="103"/>
  <c r="F59" i="103"/>
  <c r="G59" i="103"/>
  <c r="H59" i="103"/>
  <c r="I59" i="103"/>
  <c r="J59" i="103"/>
  <c r="D61" i="103"/>
  <c r="E61" i="103"/>
  <c r="F61" i="103"/>
  <c r="G61" i="103"/>
  <c r="H61" i="103"/>
  <c r="I61" i="103"/>
  <c r="J61" i="103"/>
  <c r="D62" i="103"/>
  <c r="E62" i="103"/>
  <c r="F62" i="103"/>
  <c r="G62" i="103"/>
  <c r="H62" i="103"/>
  <c r="I62" i="103"/>
  <c r="J62" i="103"/>
  <c r="D63" i="103"/>
  <c r="E63" i="103"/>
  <c r="F63" i="103"/>
  <c r="G63" i="103"/>
  <c r="H63" i="103"/>
  <c r="I63" i="103"/>
  <c r="J63" i="103"/>
  <c r="D64" i="103"/>
  <c r="E64" i="103"/>
  <c r="F64" i="103"/>
  <c r="G64" i="103"/>
  <c r="H64" i="103"/>
  <c r="I64" i="103"/>
  <c r="J64" i="103"/>
  <c r="D65" i="103"/>
  <c r="E65" i="103"/>
  <c r="F65" i="103"/>
  <c r="G65" i="103"/>
  <c r="H65" i="103"/>
  <c r="I65" i="103"/>
  <c r="J65" i="103"/>
  <c r="D66" i="103"/>
  <c r="E66" i="103"/>
  <c r="F66" i="103"/>
  <c r="G66" i="103"/>
  <c r="H66" i="103"/>
  <c r="I66" i="103"/>
  <c r="J66" i="103"/>
  <c r="D67" i="103"/>
  <c r="E67" i="103"/>
  <c r="F67" i="103"/>
  <c r="G67" i="103"/>
  <c r="H67" i="103"/>
  <c r="I67" i="103"/>
  <c r="J67" i="103"/>
  <c r="D68" i="103"/>
  <c r="E68" i="103"/>
  <c r="F68" i="103"/>
  <c r="G68" i="103"/>
  <c r="H68" i="103"/>
  <c r="I68" i="103"/>
  <c r="J68" i="103"/>
  <c r="D69" i="103"/>
  <c r="E69" i="103"/>
  <c r="F69" i="103"/>
  <c r="G69" i="103"/>
  <c r="H69" i="103"/>
  <c r="I69" i="103"/>
  <c r="J69" i="103"/>
  <c r="D70" i="103"/>
  <c r="E70" i="103"/>
  <c r="F70" i="103"/>
  <c r="G70" i="103"/>
  <c r="H70" i="103"/>
  <c r="I70" i="103"/>
  <c r="J70" i="103"/>
  <c r="J83" i="106"/>
  <c r="K83" i="106"/>
  <c r="F14" i="104" s="1"/>
  <c r="L83" i="106"/>
  <c r="H14" i="104" s="1"/>
  <c r="J84" i="106"/>
  <c r="D18" i="104" s="1"/>
  <c r="K84" i="106"/>
  <c r="L84" i="106"/>
  <c r="H18" i="104" s="1"/>
  <c r="J85" i="106"/>
  <c r="D19" i="104" s="1"/>
  <c r="K85" i="106"/>
  <c r="F19" i="104" s="1"/>
  <c r="L85" i="106"/>
  <c r="J86" i="106"/>
  <c r="D20" i="104" s="1"/>
  <c r="K86" i="106"/>
  <c r="F20" i="104" s="1"/>
  <c r="L86" i="106"/>
  <c r="J87" i="106"/>
  <c r="K87" i="106"/>
  <c r="F22" i="104" s="1"/>
  <c r="L87" i="106"/>
  <c r="H22" i="104" s="1"/>
  <c r="J88" i="106"/>
  <c r="D23" i="104" s="1"/>
  <c r="K88" i="106"/>
  <c r="L88" i="106"/>
  <c r="H23" i="104" s="1"/>
  <c r="J89" i="106"/>
  <c r="D25" i="104" s="1"/>
  <c r="K89" i="106"/>
  <c r="F25" i="104" s="1"/>
  <c r="L89" i="106"/>
  <c r="J90" i="106"/>
  <c r="D27" i="104" s="1"/>
  <c r="K90" i="106"/>
  <c r="F27" i="104" s="1"/>
  <c r="L90" i="106"/>
  <c r="H27" i="104" s="1"/>
  <c r="J91" i="106"/>
  <c r="K91" i="106"/>
  <c r="F31" i="104" s="1"/>
  <c r="L91" i="106"/>
  <c r="H31" i="104" s="1"/>
  <c r="J92" i="106"/>
  <c r="D32" i="104" s="1"/>
  <c r="K92" i="106"/>
  <c r="F32" i="104" s="1"/>
  <c r="L92" i="106"/>
  <c r="H32" i="104" s="1"/>
  <c r="J93" i="106"/>
  <c r="D35" i="104" s="1"/>
  <c r="K93" i="106"/>
  <c r="F35" i="104" s="1"/>
  <c r="L93" i="106"/>
  <c r="H35" i="104" s="1"/>
  <c r="J94" i="106"/>
  <c r="D36" i="104" s="1"/>
  <c r="K94" i="106"/>
  <c r="F36" i="104" s="1"/>
  <c r="L94" i="106"/>
  <c r="J95" i="106"/>
  <c r="D38" i="104" s="1"/>
  <c r="K95" i="106"/>
  <c r="F38" i="104" s="1"/>
  <c r="L95" i="106"/>
  <c r="J96" i="106"/>
  <c r="D39" i="104" s="1"/>
  <c r="K96" i="106"/>
  <c r="F39" i="104" s="1"/>
  <c r="L96" i="106"/>
  <c r="H39" i="104" s="1"/>
  <c r="J97" i="106"/>
  <c r="D42" i="104" s="1"/>
  <c r="K97" i="106"/>
  <c r="F42" i="104" s="1"/>
  <c r="L97" i="106"/>
  <c r="H42" i="104" s="1"/>
  <c r="J98" i="106"/>
  <c r="K98" i="106"/>
  <c r="F41" i="104" s="1"/>
  <c r="L98" i="106"/>
  <c r="H41" i="104" s="1"/>
  <c r="J99" i="106"/>
  <c r="K99" i="106"/>
  <c r="F43" i="104" s="1"/>
  <c r="L99" i="106"/>
  <c r="H43" i="104" s="1"/>
  <c r="J100" i="106"/>
  <c r="K100" i="106"/>
  <c r="F44" i="104" s="1"/>
  <c r="L100" i="106"/>
  <c r="H44" i="104" s="1"/>
  <c r="J101" i="106"/>
  <c r="D45" i="104" s="1"/>
  <c r="K101" i="106"/>
  <c r="F45" i="104" s="1"/>
  <c r="L101" i="106"/>
  <c r="H45" i="104" s="1"/>
  <c r="J102" i="106"/>
  <c r="D48" i="104" s="1"/>
  <c r="K102" i="106"/>
  <c r="L102" i="106"/>
  <c r="H48" i="104" s="1"/>
  <c r="J103" i="106"/>
  <c r="K103" i="106"/>
  <c r="F49" i="104" s="1"/>
  <c r="L103" i="106"/>
  <c r="H49" i="104" s="1"/>
  <c r="J104" i="106"/>
  <c r="D50" i="104" s="1"/>
  <c r="K104" i="106"/>
  <c r="F50" i="104" s="1"/>
  <c r="L104" i="106"/>
  <c r="J105" i="106"/>
  <c r="D55" i="104" s="1"/>
  <c r="K105" i="106"/>
  <c r="F55" i="104" s="1"/>
  <c r="L105" i="106"/>
  <c r="H55" i="104" s="1"/>
  <c r="J106" i="106"/>
  <c r="D57" i="104" s="1"/>
  <c r="K106" i="106"/>
  <c r="F57" i="104" s="1"/>
  <c r="L106" i="106"/>
  <c r="H57" i="104" s="1"/>
  <c r="J107" i="106"/>
  <c r="D58" i="104" s="1"/>
  <c r="K107" i="106"/>
  <c r="F58" i="104" s="1"/>
  <c r="L107" i="106"/>
  <c r="H58" i="104" s="1"/>
  <c r="J108" i="106"/>
  <c r="K108" i="106"/>
  <c r="F62" i="104" s="1"/>
  <c r="L108" i="106"/>
  <c r="H62" i="104" s="1"/>
  <c r="J109" i="106"/>
  <c r="D66" i="104" s="1"/>
  <c r="K109" i="106"/>
  <c r="L109" i="106"/>
  <c r="H66" i="104" s="1"/>
  <c r="J110" i="106"/>
  <c r="D68" i="104" s="1"/>
  <c r="K110" i="106"/>
  <c r="F68" i="104" s="1"/>
  <c r="L110" i="106"/>
  <c r="H68" i="104" s="1"/>
  <c r="J111" i="106"/>
  <c r="K111" i="106"/>
  <c r="F67" i="104" s="1"/>
  <c r="L111" i="106"/>
  <c r="H67" i="104" s="1"/>
  <c r="J112" i="106"/>
  <c r="K112" i="106"/>
  <c r="F69" i="104" s="1"/>
  <c r="L112" i="106"/>
  <c r="H69" i="104" s="1"/>
  <c r="J113" i="106"/>
  <c r="K113" i="106"/>
  <c r="F21" i="104" s="1"/>
  <c r="L113" i="106"/>
  <c r="H21" i="104" s="1"/>
  <c r="J114" i="106"/>
  <c r="K114" i="106"/>
  <c r="F51" i="104" s="1"/>
  <c r="L114" i="106"/>
  <c r="H51" i="104" s="1"/>
  <c r="J116" i="106"/>
  <c r="D64" i="104" s="1"/>
  <c r="L116" i="106"/>
  <c r="H64" i="104" s="1"/>
  <c r="J117" i="106"/>
  <c r="D28" i="104" s="1"/>
  <c r="K117" i="106"/>
  <c r="L117" i="106"/>
  <c r="H28" i="104" s="1"/>
  <c r="J118" i="106"/>
  <c r="D40" i="104" s="1"/>
  <c r="K118" i="106"/>
  <c r="F40" i="104" s="1"/>
  <c r="L118" i="106"/>
  <c r="H40" i="104" s="1"/>
  <c r="J119" i="106"/>
  <c r="K119" i="106"/>
  <c r="F47" i="104" s="1"/>
  <c r="L119" i="106"/>
  <c r="H47" i="104" s="1"/>
  <c r="J120" i="106"/>
  <c r="K120" i="106"/>
  <c r="F33" i="104" s="1"/>
  <c r="L120" i="106"/>
  <c r="H33" i="104" s="1"/>
  <c r="J121" i="106"/>
  <c r="D30" i="104" s="1"/>
  <c r="K121" i="106"/>
  <c r="L121" i="106"/>
  <c r="H30" i="104" s="1"/>
  <c r="J122" i="106"/>
  <c r="D11" i="104" s="1"/>
  <c r="K122" i="106"/>
  <c r="F11" i="104" s="1"/>
  <c r="L122" i="106"/>
  <c r="H11" i="104" s="1"/>
  <c r="J123" i="106"/>
  <c r="K123" i="106"/>
  <c r="F17" i="104" s="1"/>
  <c r="L123" i="106"/>
  <c r="H17" i="104" s="1"/>
  <c r="J124" i="106"/>
  <c r="D61" i="104" s="1"/>
  <c r="K124" i="106"/>
  <c r="L124" i="106"/>
  <c r="H61" i="104" s="1"/>
  <c r="J125" i="106"/>
  <c r="D7" i="104" s="1"/>
  <c r="K125" i="106"/>
  <c r="F7" i="104" s="1"/>
  <c r="L125" i="106"/>
  <c r="H7" i="104" s="1"/>
  <c r="J126" i="106"/>
  <c r="K126" i="106"/>
  <c r="F10" i="104" s="1"/>
  <c r="L126" i="106"/>
  <c r="H10" i="104" s="1"/>
  <c r="J127" i="106"/>
  <c r="D34" i="104" s="1"/>
  <c r="K127" i="106"/>
  <c r="L127" i="106"/>
  <c r="H34" i="104" s="1"/>
  <c r="J128" i="106"/>
  <c r="D56" i="104" s="1"/>
  <c r="K128" i="106"/>
  <c r="F56" i="104" s="1"/>
  <c r="L128" i="106"/>
  <c r="H56" i="104" s="1"/>
  <c r="J129" i="106"/>
  <c r="K129" i="106"/>
  <c r="F53" i="104" s="1"/>
  <c r="L129" i="106"/>
  <c r="H53" i="104" s="1"/>
  <c r="J130" i="106"/>
  <c r="K130" i="106"/>
  <c r="F60" i="104" s="1"/>
  <c r="L130" i="106"/>
  <c r="H60" i="104" s="1"/>
  <c r="J131" i="106"/>
  <c r="K131" i="106"/>
  <c r="F63" i="104" s="1"/>
  <c r="L131" i="106"/>
  <c r="H63" i="104" s="1"/>
  <c r="J132" i="106"/>
  <c r="D52" i="104" s="1"/>
  <c r="K132" i="106"/>
  <c r="L132" i="106"/>
  <c r="H52" i="104" s="1"/>
  <c r="J133" i="106"/>
  <c r="K133" i="106"/>
  <c r="F65" i="104" s="1"/>
  <c r="L133" i="106"/>
  <c r="H65" i="104" s="1"/>
  <c r="J134" i="106"/>
  <c r="D46" i="104" s="1"/>
  <c r="K134" i="106"/>
  <c r="L134" i="106"/>
  <c r="H46" i="104" s="1"/>
  <c r="J135" i="106"/>
  <c r="K135" i="106"/>
  <c r="F8" i="104" s="1"/>
  <c r="L135" i="106"/>
  <c r="H8" i="104" s="1"/>
  <c r="D12" i="104"/>
  <c r="F12" i="104"/>
  <c r="H12" i="104"/>
  <c r="J141" i="106"/>
  <c r="D24" i="104" s="1"/>
  <c r="K141" i="106"/>
  <c r="F24" i="104" s="1"/>
  <c r="L141" i="106"/>
  <c r="J142" i="106"/>
  <c r="K142" i="106"/>
  <c r="F16" i="104" s="1"/>
  <c r="L142" i="106"/>
  <c r="H16" i="104" s="1"/>
  <c r="J143" i="106"/>
  <c r="D26" i="104" s="1"/>
  <c r="K143" i="106"/>
  <c r="L143" i="106"/>
  <c r="H26" i="104" s="1"/>
  <c r="I290" i="106" l="1"/>
  <c r="I284" i="106"/>
  <c r="I280" i="106"/>
  <c r="I276" i="106"/>
  <c r="I272" i="106"/>
  <c r="I268" i="106"/>
  <c r="I264" i="106"/>
  <c r="I260" i="106"/>
  <c r="I256" i="106"/>
  <c r="I252" i="106"/>
  <c r="I248" i="106"/>
  <c r="I244" i="106"/>
  <c r="I240" i="106"/>
  <c r="I236" i="106"/>
  <c r="I232" i="106"/>
  <c r="J204" i="106"/>
  <c r="H218" i="106"/>
  <c r="J216" i="106"/>
  <c r="E291" i="106"/>
  <c r="J158" i="106"/>
  <c r="J162" i="106"/>
  <c r="J166" i="106"/>
  <c r="J174" i="106"/>
  <c r="J178" i="106"/>
  <c r="J182" i="106"/>
  <c r="J192" i="106"/>
  <c r="J194" i="106"/>
  <c r="J198" i="106"/>
  <c r="J200" i="106"/>
  <c r="J214" i="106"/>
  <c r="J181" i="106"/>
  <c r="I228" i="106"/>
  <c r="I281" i="106"/>
  <c r="I277" i="106"/>
  <c r="I273" i="106"/>
  <c r="I269" i="106"/>
  <c r="I265" i="106"/>
  <c r="I261" i="106"/>
  <c r="I257" i="106"/>
  <c r="I253" i="106"/>
  <c r="I249" i="106"/>
  <c r="I245" i="106"/>
  <c r="I241" i="106"/>
  <c r="I237" i="106"/>
  <c r="I233" i="106"/>
  <c r="I229" i="106"/>
  <c r="I218" i="106"/>
  <c r="J190" i="106"/>
  <c r="J155" i="106"/>
  <c r="J159" i="106"/>
  <c r="J160" i="106"/>
  <c r="J163" i="106"/>
  <c r="J164" i="106"/>
  <c r="J165" i="106"/>
  <c r="J167" i="106"/>
  <c r="J169" i="106"/>
  <c r="J171" i="106"/>
  <c r="J175" i="106"/>
  <c r="J176" i="106"/>
  <c r="J179" i="106"/>
  <c r="J180" i="106"/>
  <c r="J183" i="106"/>
  <c r="J185" i="106"/>
  <c r="J187" i="106"/>
  <c r="J191" i="106"/>
  <c r="J195" i="106"/>
  <c r="J196" i="106"/>
  <c r="J201" i="106"/>
  <c r="J207" i="106"/>
  <c r="J215" i="106"/>
  <c r="N144" i="106"/>
  <c r="N146" i="106" s="1"/>
  <c r="M129" i="106"/>
  <c r="I58" i="106" s="1"/>
  <c r="J58" i="106" s="1"/>
  <c r="I146" i="106"/>
  <c r="J205" i="106"/>
  <c r="L38" i="106"/>
  <c r="L34" i="106"/>
  <c r="L30" i="106"/>
  <c r="L26" i="106"/>
  <c r="L22" i="106"/>
  <c r="L18" i="106"/>
  <c r="L10" i="106"/>
  <c r="L41" i="106"/>
  <c r="L33" i="106"/>
  <c r="L25" i="106"/>
  <c r="L17" i="106"/>
  <c r="M112" i="106"/>
  <c r="I41" i="106" s="1"/>
  <c r="J41" i="106" s="1"/>
  <c r="J210" i="106"/>
  <c r="L40" i="106"/>
  <c r="L36" i="106"/>
  <c r="L32" i="106"/>
  <c r="L28" i="106"/>
  <c r="L24" i="106"/>
  <c r="L20" i="106"/>
  <c r="L16" i="106"/>
  <c r="L12" i="106"/>
  <c r="J208" i="106"/>
  <c r="J170" i="106"/>
  <c r="J186" i="106"/>
  <c r="J211" i="106"/>
  <c r="I287" i="106"/>
  <c r="F291" i="106"/>
  <c r="D10" i="108" s="1"/>
  <c r="L39" i="106"/>
  <c r="L35" i="106"/>
  <c r="L27" i="106"/>
  <c r="L23" i="106"/>
  <c r="L19" i="106"/>
  <c r="L15" i="106"/>
  <c r="L11" i="106"/>
  <c r="D9" i="108"/>
  <c r="G218" i="106"/>
  <c r="D53" i="104"/>
  <c r="J53" i="104" s="1"/>
  <c r="G53" i="104" s="1"/>
  <c r="M83" i="106"/>
  <c r="I12" i="106" s="1"/>
  <c r="J156" i="106"/>
  <c r="J157" i="106"/>
  <c r="J161" i="106"/>
  <c r="J168" i="106"/>
  <c r="J172" i="106"/>
  <c r="J173" i="106"/>
  <c r="J177" i="106"/>
  <c r="J184" i="106"/>
  <c r="J188" i="106"/>
  <c r="J189" i="106"/>
  <c r="J193" i="106"/>
  <c r="J197" i="106"/>
  <c r="J199" i="106"/>
  <c r="J202" i="106"/>
  <c r="J203" i="106"/>
  <c r="J206" i="106"/>
  <c r="J209" i="106"/>
  <c r="J217" i="106"/>
  <c r="I288" i="106"/>
  <c r="I282" i="106"/>
  <c r="I278" i="106"/>
  <c r="I274" i="106"/>
  <c r="I270" i="106"/>
  <c r="I266" i="106"/>
  <c r="I262" i="106"/>
  <c r="I258" i="106"/>
  <c r="I254" i="106"/>
  <c r="I250" i="106"/>
  <c r="I246" i="106"/>
  <c r="I242" i="106"/>
  <c r="I238" i="106"/>
  <c r="I234" i="106"/>
  <c r="I230" i="106"/>
  <c r="M99" i="106"/>
  <c r="M97" i="106"/>
  <c r="M120" i="106"/>
  <c r="C33" i="107" s="1"/>
  <c r="E33" i="107" s="1"/>
  <c r="M92" i="106"/>
  <c r="I289" i="106"/>
  <c r="I283" i="106"/>
  <c r="I279" i="106"/>
  <c r="I275" i="106"/>
  <c r="I271" i="106"/>
  <c r="I267" i="106"/>
  <c r="I263" i="106"/>
  <c r="I259" i="106"/>
  <c r="I255" i="106"/>
  <c r="I251" i="106"/>
  <c r="I247" i="106"/>
  <c r="I243" i="106"/>
  <c r="I239" i="106"/>
  <c r="I235" i="106"/>
  <c r="I231" i="106"/>
  <c r="C146" i="106"/>
  <c r="F146" i="106"/>
  <c r="D146" i="106"/>
  <c r="E146" i="106"/>
  <c r="H146" i="106"/>
  <c r="H24" i="104"/>
  <c r="J24" i="104" s="1"/>
  <c r="M141" i="106"/>
  <c r="D41" i="104"/>
  <c r="J41" i="104" s="1"/>
  <c r="I41" i="104" s="1"/>
  <c r="M98" i="106"/>
  <c r="I27" i="106" s="1"/>
  <c r="M115" i="106"/>
  <c r="I44" i="106" s="1"/>
  <c r="F37" i="104"/>
  <c r="J37" i="104" s="1"/>
  <c r="G37" i="104" s="1"/>
  <c r="M81" i="106"/>
  <c r="O81" i="106" s="1"/>
  <c r="D9" i="104"/>
  <c r="J9" i="104" s="1"/>
  <c r="I9" i="104" s="1"/>
  <c r="F26" i="104"/>
  <c r="J26" i="104" s="1"/>
  <c r="G26" i="104" s="1"/>
  <c r="M143" i="106"/>
  <c r="O143" i="106" s="1"/>
  <c r="H38" i="104"/>
  <c r="J38" i="104" s="1"/>
  <c r="G38" i="104" s="1"/>
  <c r="M95" i="106"/>
  <c r="D31" i="104"/>
  <c r="J31" i="104" s="1"/>
  <c r="G31" i="104" s="1"/>
  <c r="M91" i="106"/>
  <c r="M136" i="106"/>
  <c r="I65" i="106" s="1"/>
  <c r="M116" i="106"/>
  <c r="O116" i="106" s="1"/>
  <c r="M87" i="106"/>
  <c r="M106" i="106"/>
  <c r="I35" i="106" s="1"/>
  <c r="M125" i="106"/>
  <c r="D22" i="104"/>
  <c r="J22" i="104" s="1"/>
  <c r="G22" i="104" s="1"/>
  <c r="M142" i="106"/>
  <c r="I71" i="106" s="1"/>
  <c r="M90" i="106"/>
  <c r="M82" i="106"/>
  <c r="M110" i="106"/>
  <c r="M118" i="106"/>
  <c r="M103" i="106"/>
  <c r="O103" i="106" s="1"/>
  <c r="G146" i="106"/>
  <c r="L70" i="106"/>
  <c r="L58" i="106"/>
  <c r="L54" i="106"/>
  <c r="L50" i="106"/>
  <c r="L46" i="106"/>
  <c r="L42" i="106"/>
  <c r="G41" i="107"/>
  <c r="I41" i="107" s="1"/>
  <c r="G67" i="107"/>
  <c r="I67" i="107" s="1"/>
  <c r="G53" i="107"/>
  <c r="I53" i="107" s="1"/>
  <c r="G60" i="107"/>
  <c r="I60" i="107" s="1"/>
  <c r="G32" i="107"/>
  <c r="I32" i="107" s="1"/>
  <c r="G64" i="107"/>
  <c r="I64" i="107" s="1"/>
  <c r="G45" i="107"/>
  <c r="I45" i="107" s="1"/>
  <c r="G17" i="107"/>
  <c r="I17" i="107" s="1"/>
  <c r="G56" i="107"/>
  <c r="I56" i="107" s="1"/>
  <c r="G69" i="107"/>
  <c r="I69" i="107" s="1"/>
  <c r="O10" i="111"/>
  <c r="Q26" i="111"/>
  <c r="O44" i="111"/>
  <c r="O63" i="111"/>
  <c r="S61" i="111"/>
  <c r="N30" i="111"/>
  <c r="R43" i="111"/>
  <c r="R54" i="111"/>
  <c r="O64" i="111"/>
  <c r="P16" i="111"/>
  <c r="P38" i="111"/>
  <c r="D72" i="111"/>
  <c r="M66" i="111"/>
  <c r="P24" i="111"/>
  <c r="P59" i="111"/>
  <c r="C6" i="103"/>
  <c r="P28" i="111"/>
  <c r="P45" i="111"/>
  <c r="E6" i="105"/>
  <c r="D70" i="107"/>
  <c r="P43" i="111"/>
  <c r="M18" i="111"/>
  <c r="P19" i="111"/>
  <c r="J12" i="104"/>
  <c r="G12" i="104" s="1"/>
  <c r="J42" i="104"/>
  <c r="E42" i="104" s="1"/>
  <c r="J27" i="104"/>
  <c r="I27" i="104" s="1"/>
  <c r="J58" i="104"/>
  <c r="I58" i="104" s="1"/>
  <c r="R9" i="111"/>
  <c r="O13" i="111"/>
  <c r="S13" i="111"/>
  <c r="O18" i="111"/>
  <c r="S18" i="111"/>
  <c r="O22" i="111"/>
  <c r="S22" i="111"/>
  <c r="O26" i="111"/>
  <c r="S26" i="111"/>
  <c r="O30" i="111"/>
  <c r="S30" i="111"/>
  <c r="O35" i="111"/>
  <c r="S35" i="111"/>
  <c r="R36" i="111"/>
  <c r="O39" i="111"/>
  <c r="S39" i="111"/>
  <c r="O43" i="111"/>
  <c r="S43" i="111"/>
  <c r="N46" i="111"/>
  <c r="O47" i="111"/>
  <c r="S47" i="111"/>
  <c r="O48" i="111"/>
  <c r="S48" i="111"/>
  <c r="R49" i="111"/>
  <c r="O52" i="111"/>
  <c r="S52" i="111"/>
  <c r="S57" i="111"/>
  <c r="O62" i="111"/>
  <c r="S62" i="111"/>
  <c r="Q65" i="111"/>
  <c r="O68" i="111"/>
  <c r="S68" i="111"/>
  <c r="M61" i="111"/>
  <c r="D71" i="105"/>
  <c r="P52" i="111"/>
  <c r="P11" i="111"/>
  <c r="K13" i="111"/>
  <c r="T13" i="111" s="1"/>
  <c r="N18" i="111"/>
  <c r="N22" i="111"/>
  <c r="R22" i="111"/>
  <c r="K23" i="111"/>
  <c r="T23" i="111" s="1"/>
  <c r="O24" i="111"/>
  <c r="R35" i="111"/>
  <c r="R37" i="111"/>
  <c r="N39" i="111"/>
  <c r="Q40" i="111"/>
  <c r="N43" i="111"/>
  <c r="R47" i="111"/>
  <c r="N48" i="111"/>
  <c r="P50" i="111"/>
  <c r="S54" i="111"/>
  <c r="M58" i="111"/>
  <c r="N68" i="111"/>
  <c r="N70" i="111"/>
  <c r="P70" i="111"/>
  <c r="N61" i="111"/>
  <c r="J13" i="104"/>
  <c r="I13" i="104" s="1"/>
  <c r="C71" i="105"/>
  <c r="K9" i="111"/>
  <c r="T9" i="111" s="1"/>
  <c r="Q11" i="111"/>
  <c r="K14" i="111"/>
  <c r="T14" i="111" s="1"/>
  <c r="M15" i="111"/>
  <c r="Q15" i="111"/>
  <c r="O16" i="111"/>
  <c r="M20" i="111"/>
  <c r="Q20" i="111"/>
  <c r="O21" i="111"/>
  <c r="M24" i="111"/>
  <c r="Q24" i="111"/>
  <c r="O25" i="111"/>
  <c r="M28" i="111"/>
  <c r="Q28" i="111"/>
  <c r="S29" i="111"/>
  <c r="M33" i="111"/>
  <c r="Q33" i="111"/>
  <c r="S34" i="111"/>
  <c r="M37" i="111"/>
  <c r="Q37" i="111"/>
  <c r="O38" i="111"/>
  <c r="M41" i="111"/>
  <c r="Q41" i="111"/>
  <c r="O42" i="111"/>
  <c r="M45" i="111"/>
  <c r="Q45" i="111"/>
  <c r="Q50" i="111"/>
  <c r="O51" i="111"/>
  <c r="M54" i="111"/>
  <c r="Q54" i="111"/>
  <c r="M64" i="111"/>
  <c r="S37" i="111"/>
  <c r="R28" i="111"/>
  <c r="N64" i="111"/>
  <c r="P15" i="111"/>
  <c r="P20" i="111"/>
  <c r="P33" i="111"/>
  <c r="P37" i="111"/>
  <c r="P41" i="111"/>
  <c r="P54" i="111"/>
  <c r="P64" i="111"/>
  <c r="S55" i="111"/>
  <c r="K57" i="111"/>
  <c r="T57" i="111" s="1"/>
  <c r="M59" i="111"/>
  <c r="Q59" i="111"/>
  <c r="O60" i="111"/>
  <c r="Q64" i="111"/>
  <c r="S66" i="111"/>
  <c r="O67" i="111"/>
  <c r="K69" i="111"/>
  <c r="T69" i="111" s="1"/>
  <c r="Q70" i="111"/>
  <c r="J11" i="104"/>
  <c r="E11" i="104" s="1"/>
  <c r="O57" i="111"/>
  <c r="J72" i="111"/>
  <c r="N11" i="111"/>
  <c r="R11" i="111"/>
  <c r="N13" i="111"/>
  <c r="P13" i="111"/>
  <c r="N15" i="111"/>
  <c r="R15" i="111"/>
  <c r="R18" i="111"/>
  <c r="N20" i="111"/>
  <c r="R20" i="111"/>
  <c r="N24" i="111"/>
  <c r="R24" i="111"/>
  <c r="M25" i="111"/>
  <c r="N26" i="111"/>
  <c r="P26" i="111"/>
  <c r="N28" i="111"/>
  <c r="M29" i="111"/>
  <c r="R30" i="111"/>
  <c r="N33" i="111"/>
  <c r="R33" i="111"/>
  <c r="N35" i="111"/>
  <c r="N37" i="111"/>
  <c r="M38" i="111"/>
  <c r="Q38" i="111"/>
  <c r="R39" i="111"/>
  <c r="N41" i="111"/>
  <c r="R41" i="111"/>
  <c r="N45" i="111"/>
  <c r="R45" i="111"/>
  <c r="N47" i="111"/>
  <c r="R48" i="111"/>
  <c r="N50" i="111"/>
  <c r="R50" i="111"/>
  <c r="R52" i="111"/>
  <c r="N54" i="111"/>
  <c r="R57" i="111"/>
  <c r="N59" i="111"/>
  <c r="R59" i="111"/>
  <c r="R62" i="111"/>
  <c r="P62" i="111"/>
  <c r="R64" i="111"/>
  <c r="M65" i="111"/>
  <c r="R68" i="111"/>
  <c r="P68" i="111"/>
  <c r="R70" i="111"/>
  <c r="K49" i="103"/>
  <c r="C5" i="104"/>
  <c r="E71" i="105"/>
  <c r="C70" i="104"/>
  <c r="J39" i="104"/>
  <c r="G39" i="104" s="1"/>
  <c r="J32" i="104"/>
  <c r="I32" i="104" s="1"/>
  <c r="D5" i="107"/>
  <c r="C6" i="105"/>
  <c r="K48" i="111"/>
  <c r="T48" i="111" s="1"/>
  <c r="K68" i="111"/>
  <c r="T68" i="111" s="1"/>
  <c r="N21" i="111"/>
  <c r="O34" i="111"/>
  <c r="O29" i="111"/>
  <c r="S16" i="111"/>
  <c r="J64" i="104"/>
  <c r="I64" i="104" s="1"/>
  <c r="K41" i="111"/>
  <c r="T41" i="111" s="1"/>
  <c r="K65" i="111"/>
  <c r="T65" i="111" s="1"/>
  <c r="O66" i="111"/>
  <c r="N62" i="111"/>
  <c r="N57" i="111"/>
  <c r="N52" i="111"/>
  <c r="S42" i="111"/>
  <c r="S38" i="111"/>
  <c r="Q62" i="111"/>
  <c r="R26" i="111"/>
  <c r="S21" i="111"/>
  <c r="R13" i="111"/>
  <c r="S31" i="111"/>
  <c r="J40" i="104"/>
  <c r="I40" i="104" s="1"/>
  <c r="K42" i="103"/>
  <c r="K20" i="103"/>
  <c r="H6" i="103"/>
  <c r="K8" i="103"/>
  <c r="K26" i="111"/>
  <c r="T26" i="111" s="1"/>
  <c r="N38" i="111"/>
  <c r="R51" i="111"/>
  <c r="O65" i="111"/>
  <c r="S60" i="111"/>
  <c r="O55" i="111"/>
  <c r="Q48" i="111"/>
  <c r="S25" i="111"/>
  <c r="R25" i="111"/>
  <c r="P42" i="111"/>
  <c r="O11" i="111"/>
  <c r="R12" i="111"/>
  <c r="M13" i="111"/>
  <c r="Q13" i="111"/>
  <c r="O15" i="111"/>
  <c r="S15" i="111"/>
  <c r="R16" i="111"/>
  <c r="K18" i="111"/>
  <c r="T18" i="111" s="1"/>
  <c r="Q18" i="111"/>
  <c r="O20" i="111"/>
  <c r="S20" i="111"/>
  <c r="K21" i="111"/>
  <c r="T21" i="111" s="1"/>
  <c r="R21" i="111"/>
  <c r="Q22" i="111"/>
  <c r="S24" i="111"/>
  <c r="M26" i="111"/>
  <c r="O28" i="111"/>
  <c r="S28" i="111"/>
  <c r="R29" i="111"/>
  <c r="Q30" i="111"/>
  <c r="O33" i="111"/>
  <c r="S33" i="111"/>
  <c r="N34" i="111"/>
  <c r="R34" i="111"/>
  <c r="Q35" i="111"/>
  <c r="O37" i="111"/>
  <c r="K38" i="111"/>
  <c r="T38" i="111" s="1"/>
  <c r="R38" i="111"/>
  <c r="Q39" i="111"/>
  <c r="P40" i="111"/>
  <c r="O41" i="111"/>
  <c r="S41" i="111"/>
  <c r="K42" i="111"/>
  <c r="T42" i="111" s="1"/>
  <c r="R42" i="111"/>
  <c r="M43" i="111"/>
  <c r="Q43" i="111"/>
  <c r="M44" i="111"/>
  <c r="O45" i="111"/>
  <c r="S45" i="111"/>
  <c r="K46" i="111"/>
  <c r="T46" i="111" s="1"/>
  <c r="R46" i="111"/>
  <c r="Q47" i="111"/>
  <c r="M48" i="111"/>
  <c r="Q49" i="111"/>
  <c r="O50" i="111"/>
  <c r="S50" i="111"/>
  <c r="N51" i="111"/>
  <c r="M52" i="111"/>
  <c r="Q52" i="111"/>
  <c r="Q53" i="111"/>
  <c r="P53" i="111"/>
  <c r="O54" i="111"/>
  <c r="N55" i="111"/>
  <c r="R55" i="111"/>
  <c r="M57" i="111"/>
  <c r="Q57" i="111"/>
  <c r="O58" i="111"/>
  <c r="K58" i="111"/>
  <c r="T58" i="111" s="1"/>
  <c r="O59" i="111"/>
  <c r="S59" i="111"/>
  <c r="R60" i="111"/>
  <c r="M62" i="111"/>
  <c r="S63" i="111"/>
  <c r="P63" i="111"/>
  <c r="S64" i="111"/>
  <c r="N65" i="111"/>
  <c r="R65" i="111"/>
  <c r="N66" i="111"/>
  <c r="R66" i="111"/>
  <c r="N67" i="111"/>
  <c r="R67" i="111"/>
  <c r="M68" i="111"/>
  <c r="Q68" i="111"/>
  <c r="Q69" i="111"/>
  <c r="P69" i="111"/>
  <c r="O70" i="111"/>
  <c r="S70" i="111"/>
  <c r="N71" i="111"/>
  <c r="R71" i="111"/>
  <c r="K59" i="103"/>
  <c r="K53" i="103"/>
  <c r="K25" i="103"/>
  <c r="K21" i="103"/>
  <c r="J71" i="103"/>
  <c r="I148" i="112" s="1"/>
  <c r="I149" i="112" s="1"/>
  <c r="C71" i="103"/>
  <c r="G71" i="105"/>
  <c r="G6" i="105"/>
  <c r="M9" i="111"/>
  <c r="S9" i="111"/>
  <c r="C72" i="111"/>
  <c r="C7" i="111"/>
  <c r="P9" i="111"/>
  <c r="G7" i="111"/>
  <c r="G72" i="111"/>
  <c r="M10" i="111"/>
  <c r="Q10" i="111"/>
  <c r="S10" i="111"/>
  <c r="P10" i="111"/>
  <c r="K10" i="111"/>
  <c r="T10" i="111" s="1"/>
  <c r="S11" i="111"/>
  <c r="J7" i="111"/>
  <c r="K12" i="111"/>
  <c r="T12" i="111" s="1"/>
  <c r="N12" i="111"/>
  <c r="E7" i="111"/>
  <c r="Q14" i="111"/>
  <c r="S14" i="111"/>
  <c r="M14" i="111"/>
  <c r="N14" i="111"/>
  <c r="O14" i="111"/>
  <c r="P14" i="111"/>
  <c r="N16" i="111"/>
  <c r="K16" i="111"/>
  <c r="T16" i="111" s="1"/>
  <c r="Q19" i="111"/>
  <c r="M19" i="111"/>
  <c r="M22" i="111"/>
  <c r="K22" i="111"/>
  <c r="T22" i="111" s="1"/>
  <c r="M23" i="111"/>
  <c r="Q23" i="111"/>
  <c r="P23" i="111"/>
  <c r="N25" i="111"/>
  <c r="K25" i="111"/>
  <c r="T25" i="111" s="1"/>
  <c r="Q27" i="111"/>
  <c r="M27" i="111"/>
  <c r="P27" i="111"/>
  <c r="K27" i="111"/>
  <c r="T27" i="111" s="1"/>
  <c r="N29" i="111"/>
  <c r="K29" i="111"/>
  <c r="T29" i="111" s="1"/>
  <c r="M30" i="111"/>
  <c r="K30" i="111"/>
  <c r="T30" i="111" s="1"/>
  <c r="Q32" i="111"/>
  <c r="M32" i="111"/>
  <c r="O32" i="111"/>
  <c r="S32" i="111"/>
  <c r="P32" i="111"/>
  <c r="M35" i="111"/>
  <c r="K35" i="111"/>
  <c r="T35" i="111" s="1"/>
  <c r="Q36" i="111"/>
  <c r="M36" i="111"/>
  <c r="P36" i="111"/>
  <c r="M39" i="111"/>
  <c r="K39" i="111"/>
  <c r="T39" i="111" s="1"/>
  <c r="K38" i="103"/>
  <c r="K33" i="103"/>
  <c r="J56" i="104"/>
  <c r="K69" i="103"/>
  <c r="K66" i="103"/>
  <c r="K65" i="103"/>
  <c r="K62" i="103"/>
  <c r="K57" i="103"/>
  <c r="K54" i="103"/>
  <c r="K51" i="103"/>
  <c r="K37" i="103"/>
  <c r="K35" i="103"/>
  <c r="N55" i="103" s="1"/>
  <c r="K31" i="103"/>
  <c r="K26" i="103"/>
  <c r="K23" i="103"/>
  <c r="K22" i="103"/>
  <c r="K18" i="103"/>
  <c r="K15" i="103"/>
  <c r="K13" i="103"/>
  <c r="J6" i="103"/>
  <c r="F6" i="103"/>
  <c r="H71" i="103"/>
  <c r="G148" i="112" s="1"/>
  <c r="G149" i="112" s="1"/>
  <c r="D6" i="103"/>
  <c r="K34" i="111"/>
  <c r="T34" i="111" s="1"/>
  <c r="Q9" i="111"/>
  <c r="K45" i="111"/>
  <c r="T45" i="111" s="1"/>
  <c r="K62" i="111"/>
  <c r="T62" i="111" s="1"/>
  <c r="K52" i="111"/>
  <c r="T52" i="111" s="1"/>
  <c r="K71" i="111"/>
  <c r="T71" i="111" s="1"/>
  <c r="K55" i="111"/>
  <c r="T55" i="111" s="1"/>
  <c r="N42" i="111"/>
  <c r="M63" i="111"/>
  <c r="R63" i="111"/>
  <c r="N10" i="111"/>
  <c r="R10" i="111"/>
  <c r="D7" i="111"/>
  <c r="S12" i="111"/>
  <c r="M12" i="111"/>
  <c r="P12" i="111"/>
  <c r="R14" i="111"/>
  <c r="K19" i="111"/>
  <c r="T19" i="111" s="1"/>
  <c r="R19" i="111"/>
  <c r="P21" i="111"/>
  <c r="N23" i="111"/>
  <c r="R23" i="111"/>
  <c r="P25" i="111"/>
  <c r="N27" i="111"/>
  <c r="R27" i="111"/>
  <c r="P29" i="111"/>
  <c r="N32" i="111"/>
  <c r="K32" i="111"/>
  <c r="T32" i="111" s="1"/>
  <c r="R32" i="111"/>
  <c r="P34" i="111"/>
  <c r="N36" i="111"/>
  <c r="K37" i="111"/>
  <c r="T37" i="111" s="1"/>
  <c r="N40" i="111"/>
  <c r="R40" i="111"/>
  <c r="K44" i="111"/>
  <c r="T44" i="111" s="1"/>
  <c r="R44" i="111"/>
  <c r="S46" i="111"/>
  <c r="Q46" i="111"/>
  <c r="O46" i="111"/>
  <c r="P46" i="111"/>
  <c r="N49" i="111"/>
  <c r="K49" i="111"/>
  <c r="T49" i="111" s="1"/>
  <c r="M50" i="111"/>
  <c r="K50" i="111"/>
  <c r="T50" i="111" s="1"/>
  <c r="P51" i="111"/>
  <c r="N53" i="111"/>
  <c r="R53" i="111"/>
  <c r="P55" i="111"/>
  <c r="N58" i="111"/>
  <c r="R58" i="111"/>
  <c r="P60" i="111"/>
  <c r="K64" i="111"/>
  <c r="T64" i="111" s="1"/>
  <c r="P65" i="111"/>
  <c r="P66" i="111"/>
  <c r="P67" i="111"/>
  <c r="N69" i="111"/>
  <c r="R69" i="111"/>
  <c r="M70" i="111"/>
  <c r="K70" i="111"/>
  <c r="T70" i="111" s="1"/>
  <c r="O71" i="111"/>
  <c r="Q71" i="111"/>
  <c r="P71" i="111"/>
  <c r="J7" i="104"/>
  <c r="I7" i="104" s="1"/>
  <c r="J55" i="104"/>
  <c r="E55" i="104" s="1"/>
  <c r="F6" i="105"/>
  <c r="F71" i="105"/>
  <c r="K43" i="111"/>
  <c r="T43" i="111" s="1"/>
  <c r="K28" i="111"/>
  <c r="T28" i="111" s="1"/>
  <c r="K59" i="111"/>
  <c r="T59" i="111" s="1"/>
  <c r="K36" i="111"/>
  <c r="T36" i="111" s="1"/>
  <c r="K51" i="111"/>
  <c r="T51" i="111" s="1"/>
  <c r="M71" i="111"/>
  <c r="Q25" i="111"/>
  <c r="S71" i="111"/>
  <c r="S67" i="111"/>
  <c r="Q58" i="111"/>
  <c r="S51" i="111"/>
  <c r="Q44" i="111"/>
  <c r="O53" i="111"/>
  <c r="O12" i="111"/>
  <c r="M60" i="111"/>
  <c r="N44" i="111"/>
  <c r="R31" i="111"/>
  <c r="F72" i="111"/>
  <c r="O31" i="111"/>
  <c r="S40" i="111"/>
  <c r="M40" i="111"/>
  <c r="P44" i="111"/>
  <c r="M47" i="111"/>
  <c r="K47" i="111"/>
  <c r="T47" i="111" s="1"/>
  <c r="O49" i="111"/>
  <c r="M49" i="111"/>
  <c r="P49" i="111"/>
  <c r="P58" i="111"/>
  <c r="N60" i="111"/>
  <c r="K60" i="111"/>
  <c r="T60" i="111" s="1"/>
  <c r="J68" i="104"/>
  <c r="I68" i="104" s="1"/>
  <c r="D6" i="105"/>
  <c r="K33" i="111"/>
  <c r="T33" i="111" s="1"/>
  <c r="K24" i="111"/>
  <c r="T24" i="111" s="1"/>
  <c r="K66" i="111"/>
  <c r="T66" i="111" s="1"/>
  <c r="K54" i="111"/>
  <c r="T54" i="111" s="1"/>
  <c r="K67" i="111"/>
  <c r="T67" i="111" s="1"/>
  <c r="K40" i="111"/>
  <c r="T40" i="111" s="1"/>
  <c r="M69" i="111"/>
  <c r="S65" i="111"/>
  <c r="Q63" i="111"/>
  <c r="M53" i="111"/>
  <c r="N19" i="111"/>
  <c r="M31" i="111"/>
  <c r="Q61" i="111"/>
  <c r="P61" i="111"/>
  <c r="Q12" i="111"/>
  <c r="M16" i="111"/>
  <c r="Q16" i="111"/>
  <c r="P18" i="111"/>
  <c r="O19" i="111"/>
  <c r="S19" i="111"/>
  <c r="M21" i="111"/>
  <c r="Q21" i="111"/>
  <c r="P22" i="111"/>
  <c r="O23" i="111"/>
  <c r="S23" i="111"/>
  <c r="O27" i="111"/>
  <c r="S27" i="111"/>
  <c r="Q29" i="111"/>
  <c r="P30" i="111"/>
  <c r="M34" i="111"/>
  <c r="Q34" i="111"/>
  <c r="P35" i="111"/>
  <c r="O36" i="111"/>
  <c r="S36" i="111"/>
  <c r="P39" i="111"/>
  <c r="O40" i="111"/>
  <c r="M42" i="111"/>
  <c r="Q42" i="111"/>
  <c r="S44" i="111"/>
  <c r="M46" i="111"/>
  <c r="P47" i="111"/>
  <c r="P48" i="111"/>
  <c r="S49" i="111"/>
  <c r="M51" i="111"/>
  <c r="Q51" i="111"/>
  <c r="S53" i="111"/>
  <c r="M55" i="111"/>
  <c r="Q55" i="111"/>
  <c r="P57" i="111"/>
  <c r="S58" i="111"/>
  <c r="Q60" i="111"/>
  <c r="Q66" i="111"/>
  <c r="M67" i="111"/>
  <c r="Q67" i="111"/>
  <c r="O69" i="111"/>
  <c r="S69" i="111"/>
  <c r="N31" i="111"/>
  <c r="H5" i="107"/>
  <c r="H70" i="107"/>
  <c r="M123" i="106"/>
  <c r="I52" i="106" s="1"/>
  <c r="D17" i="104"/>
  <c r="H50" i="104"/>
  <c r="M104" i="106"/>
  <c r="I33" i="106" s="1"/>
  <c r="H36" i="104"/>
  <c r="M94" i="106"/>
  <c r="I23" i="106" s="1"/>
  <c r="J35" i="104"/>
  <c r="K61" i="103"/>
  <c r="K56" i="103"/>
  <c r="K48" i="103"/>
  <c r="K47" i="103"/>
  <c r="K40" i="103"/>
  <c r="K39" i="103"/>
  <c r="K32" i="103"/>
  <c r="K19" i="103"/>
  <c r="I71" i="103"/>
  <c r="H148" i="112" s="1"/>
  <c r="H149" i="112" s="1"/>
  <c r="K10" i="103"/>
  <c r="D43" i="104"/>
  <c r="O141" i="106"/>
  <c r="J45" i="104"/>
  <c r="I45" i="104" s="1"/>
  <c r="D44" i="104"/>
  <c r="M100" i="106"/>
  <c r="I29" i="106" s="1"/>
  <c r="F18" i="104"/>
  <c r="K144" i="106"/>
  <c r="K52" i="103"/>
  <c r="K44" i="103"/>
  <c r="K43" i="103"/>
  <c r="K36" i="103"/>
  <c r="K27" i="103"/>
  <c r="K14" i="103"/>
  <c r="E71" i="103"/>
  <c r="D148" i="112" s="1"/>
  <c r="D149" i="112" s="1"/>
  <c r="K9" i="103"/>
  <c r="D71" i="103"/>
  <c r="C148" i="112" s="1"/>
  <c r="C149" i="112" s="1"/>
  <c r="F30" i="104"/>
  <c r="M121" i="106"/>
  <c r="I50" i="106" s="1"/>
  <c r="F48" i="104"/>
  <c r="M102" i="106"/>
  <c r="I31" i="106" s="1"/>
  <c r="H19" i="104"/>
  <c r="L144" i="106"/>
  <c r="J144" i="106"/>
  <c r="K68" i="103"/>
  <c r="K67" i="103"/>
  <c r="K64" i="103"/>
  <c r="K63" i="103"/>
  <c r="K58" i="103"/>
  <c r="K50" i="103"/>
  <c r="K46" i="103"/>
  <c r="K45" i="103"/>
  <c r="K41" i="103"/>
  <c r="K34" i="103"/>
  <c r="K29" i="103"/>
  <c r="K28" i="103"/>
  <c r="K24" i="103"/>
  <c r="K17" i="103"/>
  <c r="K12" i="103"/>
  <c r="K11" i="103"/>
  <c r="G71" i="103"/>
  <c r="F148" i="112" s="1"/>
  <c r="F149" i="112" s="1"/>
  <c r="F71" i="103"/>
  <c r="E148" i="112" s="1"/>
  <c r="E149" i="112" s="1"/>
  <c r="I6" i="103"/>
  <c r="E6" i="103"/>
  <c r="D16" i="104"/>
  <c r="M93" i="106"/>
  <c r="I22" i="106" s="1"/>
  <c r="D69" i="104"/>
  <c r="F52" i="104"/>
  <c r="M132" i="106"/>
  <c r="I61" i="106" s="1"/>
  <c r="M127" i="106"/>
  <c r="I56" i="106" s="1"/>
  <c r="F34" i="104"/>
  <c r="J34" i="104" s="1"/>
  <c r="F61" i="104"/>
  <c r="J61" i="104" s="1"/>
  <c r="E61" i="104" s="1"/>
  <c r="M124" i="106"/>
  <c r="I53" i="106" s="1"/>
  <c r="D47" i="104"/>
  <c r="M119" i="106"/>
  <c r="I48" i="106" s="1"/>
  <c r="D67" i="104"/>
  <c r="M111" i="106"/>
  <c r="I40" i="106" s="1"/>
  <c r="M108" i="106"/>
  <c r="I37" i="106" s="1"/>
  <c r="D62" i="104"/>
  <c r="F23" i="104"/>
  <c r="J23" i="104" s="1"/>
  <c r="M88" i="106"/>
  <c r="I17" i="106" s="1"/>
  <c r="I72" i="111"/>
  <c r="R61" i="111"/>
  <c r="G6" i="103"/>
  <c r="D14" i="104"/>
  <c r="D33" i="104"/>
  <c r="M101" i="106"/>
  <c r="I30" i="106" s="1"/>
  <c r="D10" i="104"/>
  <c r="M126" i="106"/>
  <c r="I55" i="106" s="1"/>
  <c r="F28" i="104"/>
  <c r="M117" i="106"/>
  <c r="I46" i="106" s="1"/>
  <c r="D51" i="104"/>
  <c r="M114" i="106"/>
  <c r="I43" i="106" s="1"/>
  <c r="D21" i="104"/>
  <c r="M113" i="106"/>
  <c r="I42" i="106" s="1"/>
  <c r="F66" i="104"/>
  <c r="M109" i="106"/>
  <c r="I38" i="106" s="1"/>
  <c r="J57" i="104"/>
  <c r="G57" i="104" s="1"/>
  <c r="H25" i="104"/>
  <c r="J25" i="104" s="1"/>
  <c r="M89" i="106"/>
  <c r="I18" i="106" s="1"/>
  <c r="M85" i="106"/>
  <c r="I14" i="106" s="1"/>
  <c r="D49" i="104"/>
  <c r="M105" i="106"/>
  <c r="I34" i="106" s="1"/>
  <c r="D8" i="104"/>
  <c r="M135" i="106"/>
  <c r="I64" i="106" s="1"/>
  <c r="D63" i="104"/>
  <c r="M131" i="106"/>
  <c r="I60" i="106" s="1"/>
  <c r="D60" i="104"/>
  <c r="M130" i="106"/>
  <c r="I59" i="106" s="1"/>
  <c r="M128" i="106"/>
  <c r="I57" i="106" s="1"/>
  <c r="M107" i="106"/>
  <c r="I36" i="106" s="1"/>
  <c r="F46" i="104"/>
  <c r="J46" i="104" s="1"/>
  <c r="E46" i="104" s="1"/>
  <c r="M134" i="106"/>
  <c r="I63" i="106" s="1"/>
  <c r="H20" i="104"/>
  <c r="M86" i="106"/>
  <c r="I15" i="106" s="1"/>
  <c r="M84" i="106"/>
  <c r="I13" i="106" s="1"/>
  <c r="K70" i="103"/>
  <c r="M137" i="106"/>
  <c r="I66" i="106" s="1"/>
  <c r="F59" i="104"/>
  <c r="K30" i="103"/>
  <c r="N30" i="103" s="1"/>
  <c r="K60" i="103"/>
  <c r="N60" i="103" s="1"/>
  <c r="Q31" i="111"/>
  <c r="H7" i="111"/>
  <c r="H72" i="111"/>
  <c r="D65" i="104"/>
  <c r="M133" i="106"/>
  <c r="I62" i="106" s="1"/>
  <c r="M122" i="106"/>
  <c r="I51" i="106" s="1"/>
  <c r="M96" i="106"/>
  <c r="I25" i="106" s="1"/>
  <c r="J29" i="104"/>
  <c r="I29" i="104" s="1"/>
  <c r="O61" i="111"/>
  <c r="K61" i="111"/>
  <c r="T61" i="111" s="1"/>
  <c r="F7" i="111"/>
  <c r="O9" i="111"/>
  <c r="E72" i="111"/>
  <c r="N9" i="111"/>
  <c r="I7" i="111"/>
  <c r="K11" i="111"/>
  <c r="T11" i="111" s="1"/>
  <c r="M11" i="111"/>
  <c r="K15" i="111"/>
  <c r="T15" i="111" s="1"/>
  <c r="K20" i="111"/>
  <c r="T20" i="111" s="1"/>
  <c r="K53" i="111"/>
  <c r="T53" i="111" s="1"/>
  <c r="K63" i="111"/>
  <c r="T63" i="111" s="1"/>
  <c r="N63" i="111"/>
  <c r="K31" i="111"/>
  <c r="T31" i="111" s="1"/>
  <c r="E10" i="108" l="1"/>
  <c r="L73" i="106"/>
  <c r="N29" i="103"/>
  <c r="C14" i="107"/>
  <c r="E14" i="107" s="1"/>
  <c r="O120" i="106"/>
  <c r="J218" i="106"/>
  <c r="C53" i="107"/>
  <c r="E53" i="107" s="1"/>
  <c r="J53" i="107" s="1"/>
  <c r="O112" i="106"/>
  <c r="P72" i="111"/>
  <c r="H148" i="106"/>
  <c r="H149" i="106" s="1"/>
  <c r="D148" i="106"/>
  <c r="D149" i="106" s="1"/>
  <c r="E148" i="106"/>
  <c r="E149" i="106" s="1"/>
  <c r="I148" i="106"/>
  <c r="I149" i="106" s="1"/>
  <c r="F148" i="106"/>
  <c r="F149" i="106" s="1"/>
  <c r="C148" i="106"/>
  <c r="C149" i="106" s="1"/>
  <c r="G148" i="106"/>
  <c r="G149" i="106" s="1"/>
  <c r="N48" i="103"/>
  <c r="C69" i="107"/>
  <c r="E69" i="107" s="1"/>
  <c r="J69" i="107" s="1"/>
  <c r="O129" i="106"/>
  <c r="C16" i="107"/>
  <c r="E16" i="107" s="1"/>
  <c r="O83" i="106"/>
  <c r="O118" i="106"/>
  <c r="I47" i="106"/>
  <c r="J47" i="106" s="1"/>
  <c r="O90" i="106"/>
  <c r="I19" i="106"/>
  <c r="J19" i="106" s="1"/>
  <c r="I24" i="106"/>
  <c r="J24" i="106" s="1"/>
  <c r="O92" i="106"/>
  <c r="I21" i="106"/>
  <c r="J21" i="106" s="1"/>
  <c r="O91" i="106"/>
  <c r="I20" i="106"/>
  <c r="J20" i="106" s="1"/>
  <c r="J67" i="106"/>
  <c r="I69" i="106"/>
  <c r="J69" i="106" s="1"/>
  <c r="O110" i="106"/>
  <c r="I39" i="106"/>
  <c r="J39" i="106" s="1"/>
  <c r="O87" i="106"/>
  <c r="I16" i="106"/>
  <c r="J16" i="106" s="1"/>
  <c r="C24" i="107"/>
  <c r="E24" i="107" s="1"/>
  <c r="I70" i="106"/>
  <c r="J70" i="106" s="1"/>
  <c r="I49" i="106"/>
  <c r="J49" i="106" s="1"/>
  <c r="O82" i="106"/>
  <c r="I11" i="106"/>
  <c r="C42" i="107"/>
  <c r="E42" i="107" s="1"/>
  <c r="I26" i="106"/>
  <c r="J26" i="106" s="1"/>
  <c r="C49" i="107"/>
  <c r="E49" i="107" s="1"/>
  <c r="I32" i="106"/>
  <c r="J32" i="106" s="1"/>
  <c r="O97" i="106"/>
  <c r="O125" i="106"/>
  <c r="I54" i="106"/>
  <c r="J54" i="106" s="1"/>
  <c r="C64" i="107"/>
  <c r="E64" i="107" s="1"/>
  <c r="J64" i="107" s="1"/>
  <c r="I45" i="106"/>
  <c r="J45" i="106" s="1"/>
  <c r="I72" i="106"/>
  <c r="J72" i="106" s="1"/>
  <c r="I28" i="106"/>
  <c r="J28" i="106" s="1"/>
  <c r="C32" i="107"/>
  <c r="E32" i="107" s="1"/>
  <c r="J32" i="107" s="1"/>
  <c r="C43" i="107"/>
  <c r="E43" i="107" s="1"/>
  <c r="C26" i="107"/>
  <c r="E26" i="107" s="1"/>
  <c r="O95" i="106"/>
  <c r="C38" i="107"/>
  <c r="E38" i="107" s="1"/>
  <c r="O99" i="106"/>
  <c r="C68" i="107"/>
  <c r="E68" i="107" s="1"/>
  <c r="J27" i="106"/>
  <c r="C41" i="107"/>
  <c r="E41" i="107" s="1"/>
  <c r="J41" i="107" s="1"/>
  <c r="O98" i="106"/>
  <c r="C31" i="107"/>
  <c r="E31" i="107" s="1"/>
  <c r="O142" i="106"/>
  <c r="J71" i="106"/>
  <c r="C40" i="107"/>
  <c r="E40" i="107" s="1"/>
  <c r="O115" i="106"/>
  <c r="J44" i="106"/>
  <c r="C37" i="107"/>
  <c r="E37" i="107" s="1"/>
  <c r="C7" i="107"/>
  <c r="E7" i="107" s="1"/>
  <c r="M72" i="111"/>
  <c r="I38" i="104"/>
  <c r="J11" i="106"/>
  <c r="C13" i="107"/>
  <c r="E13" i="107" s="1"/>
  <c r="C27" i="107"/>
  <c r="E27" i="107" s="1"/>
  <c r="J35" i="106"/>
  <c r="O106" i="106"/>
  <c r="C57" i="107"/>
  <c r="E57" i="107" s="1"/>
  <c r="C22" i="107"/>
  <c r="E22" i="107" s="1"/>
  <c r="C29" i="107"/>
  <c r="E29" i="107" s="1"/>
  <c r="J29" i="107" s="1"/>
  <c r="O136" i="106"/>
  <c r="J65" i="106"/>
  <c r="I10" i="106"/>
  <c r="J10" i="106" s="1"/>
  <c r="C9" i="107"/>
  <c r="E9" i="107" s="1"/>
  <c r="G61" i="107"/>
  <c r="I61" i="107" s="1"/>
  <c r="G16" i="107"/>
  <c r="I16" i="107" s="1"/>
  <c r="G38" i="107"/>
  <c r="I38" i="107" s="1"/>
  <c r="G21" i="107"/>
  <c r="I21" i="107" s="1"/>
  <c r="G43" i="107"/>
  <c r="I43" i="107" s="1"/>
  <c r="G33" i="107"/>
  <c r="I33" i="107" s="1"/>
  <c r="J33" i="107" s="1"/>
  <c r="G30" i="107"/>
  <c r="I30" i="107" s="1"/>
  <c r="G47" i="107"/>
  <c r="I47" i="107" s="1"/>
  <c r="N42" i="103"/>
  <c r="N34" i="103"/>
  <c r="G11" i="107"/>
  <c r="I11" i="107" s="1"/>
  <c r="G7" i="107"/>
  <c r="I7" i="107" s="1"/>
  <c r="G50" i="107"/>
  <c r="I50" i="107" s="1"/>
  <c r="G34" i="107"/>
  <c r="I34" i="107" s="1"/>
  <c r="G28" i="107"/>
  <c r="I28" i="107" s="1"/>
  <c r="G63" i="107"/>
  <c r="I63" i="107" s="1"/>
  <c r="G49" i="107"/>
  <c r="I49" i="107" s="1"/>
  <c r="G40" i="107"/>
  <c r="I40" i="107" s="1"/>
  <c r="G22" i="107"/>
  <c r="I22" i="107" s="1"/>
  <c r="G51" i="107"/>
  <c r="I51" i="107" s="1"/>
  <c r="G12" i="107"/>
  <c r="I12" i="107" s="1"/>
  <c r="G8" i="107"/>
  <c r="I8" i="107" s="1"/>
  <c r="G18" i="107"/>
  <c r="I18" i="107" s="1"/>
  <c r="N31" i="103"/>
  <c r="N39" i="103"/>
  <c r="N17" i="103"/>
  <c r="N14" i="103"/>
  <c r="G20" i="107"/>
  <c r="I20" i="107" s="1"/>
  <c r="G42" i="107"/>
  <c r="I42" i="107" s="1"/>
  <c r="G13" i="107"/>
  <c r="I13" i="107" s="1"/>
  <c r="G26" i="107"/>
  <c r="I26" i="107" s="1"/>
  <c r="G27" i="107"/>
  <c r="I27" i="107" s="1"/>
  <c r="G65" i="107"/>
  <c r="I65" i="107" s="1"/>
  <c r="G66" i="107"/>
  <c r="I66" i="107" s="1"/>
  <c r="G37" i="107"/>
  <c r="I37" i="107" s="1"/>
  <c r="G48" i="107"/>
  <c r="I48" i="107" s="1"/>
  <c r="N59" i="103"/>
  <c r="G25" i="107"/>
  <c r="I25" i="107" s="1"/>
  <c r="G10" i="107"/>
  <c r="I10" i="107" s="1"/>
  <c r="G55" i="107"/>
  <c r="I55" i="107" s="1"/>
  <c r="G36" i="107"/>
  <c r="I36" i="107" s="1"/>
  <c r="G68" i="107"/>
  <c r="I68" i="107" s="1"/>
  <c r="G52" i="107"/>
  <c r="I52" i="107" s="1"/>
  <c r="G14" i="107"/>
  <c r="I14" i="107" s="1"/>
  <c r="G35" i="107"/>
  <c r="I35" i="107" s="1"/>
  <c r="N19" i="103"/>
  <c r="N22" i="103"/>
  <c r="G58" i="107"/>
  <c r="I58" i="107" s="1"/>
  <c r="G24" i="107"/>
  <c r="I24" i="107" s="1"/>
  <c r="G44" i="107"/>
  <c r="I44" i="107" s="1"/>
  <c r="G62" i="107"/>
  <c r="I62" i="107" s="1"/>
  <c r="N49" i="103"/>
  <c r="N57" i="103"/>
  <c r="N41" i="103"/>
  <c r="G19" i="107"/>
  <c r="I19" i="107" s="1"/>
  <c r="G23" i="107"/>
  <c r="I23" i="107" s="1"/>
  <c r="G9" i="107"/>
  <c r="N28" i="103"/>
  <c r="N54" i="103"/>
  <c r="N35" i="103"/>
  <c r="G57" i="107"/>
  <c r="I57" i="107" s="1"/>
  <c r="N44" i="103"/>
  <c r="N53" i="103"/>
  <c r="G39" i="107"/>
  <c r="I39" i="107" s="1"/>
  <c r="G46" i="107"/>
  <c r="I46" i="107" s="1"/>
  <c r="G31" i="107"/>
  <c r="I31" i="107" s="1"/>
  <c r="G9" i="104"/>
  <c r="E39" i="104"/>
  <c r="E26" i="104"/>
  <c r="I39" i="104"/>
  <c r="E9" i="104"/>
  <c r="I12" i="104"/>
  <c r="E37" i="104"/>
  <c r="E12" i="104"/>
  <c r="G41" i="104"/>
  <c r="E38" i="104"/>
  <c r="E13" i="104"/>
  <c r="I37" i="104"/>
  <c r="G13" i="104"/>
  <c r="G7" i="104"/>
  <c r="E7" i="104"/>
  <c r="E27" i="104"/>
  <c r="E41" i="104"/>
  <c r="G42" i="104"/>
  <c r="G27" i="104"/>
  <c r="E29" i="104"/>
  <c r="I42" i="104"/>
  <c r="G58" i="104"/>
  <c r="E58" i="104"/>
  <c r="D5" i="108"/>
  <c r="G11" i="104"/>
  <c r="I31" i="104"/>
  <c r="I22" i="104"/>
  <c r="R72" i="111"/>
  <c r="I11" i="104"/>
  <c r="G40" i="104"/>
  <c r="E32" i="104"/>
  <c r="I26" i="104"/>
  <c r="N72" i="111"/>
  <c r="Q72" i="111"/>
  <c r="G32" i="104"/>
  <c r="G45" i="104"/>
  <c r="E40" i="104"/>
  <c r="E64" i="104"/>
  <c r="E31" i="104"/>
  <c r="G29" i="104"/>
  <c r="E45" i="104"/>
  <c r="E22" i="104"/>
  <c r="G64" i="104"/>
  <c r="S7" i="111"/>
  <c r="R7" i="111"/>
  <c r="G56" i="104"/>
  <c r="I56" i="104"/>
  <c r="O7" i="111"/>
  <c r="E56" i="104"/>
  <c r="P7" i="111"/>
  <c r="Q7" i="111"/>
  <c r="O72" i="111"/>
  <c r="G55" i="104"/>
  <c r="I55" i="104"/>
  <c r="S72" i="111"/>
  <c r="M7" i="111"/>
  <c r="G68" i="104"/>
  <c r="E68" i="104"/>
  <c r="G25" i="104"/>
  <c r="E25" i="104"/>
  <c r="J59" i="104"/>
  <c r="G59" i="104" s="1"/>
  <c r="J60" i="104"/>
  <c r="E60" i="104" s="1"/>
  <c r="K7" i="111"/>
  <c r="T7" i="111" s="1"/>
  <c r="J66" i="104"/>
  <c r="G66" i="104" s="1"/>
  <c r="J10" i="104"/>
  <c r="E10" i="104" s="1"/>
  <c r="J14" i="104"/>
  <c r="E14" i="104" s="1"/>
  <c r="J53" i="106"/>
  <c r="O124" i="106"/>
  <c r="C61" i="107"/>
  <c r="E61" i="107" s="1"/>
  <c r="J69" i="104"/>
  <c r="J44" i="104"/>
  <c r="E44" i="104" s="1"/>
  <c r="J43" i="104"/>
  <c r="O104" i="106"/>
  <c r="J33" i="106"/>
  <c r="C50" i="107"/>
  <c r="E50" i="107" s="1"/>
  <c r="I24" i="104"/>
  <c r="G24" i="104"/>
  <c r="J25" i="106"/>
  <c r="C39" i="107"/>
  <c r="E39" i="107" s="1"/>
  <c r="O96" i="106"/>
  <c r="J66" i="106"/>
  <c r="C59" i="107"/>
  <c r="E59" i="107" s="1"/>
  <c r="J59" i="107" s="1"/>
  <c r="O137" i="106"/>
  <c r="J20" i="104"/>
  <c r="I20" i="104" s="1"/>
  <c r="G46" i="104"/>
  <c r="I34" i="104"/>
  <c r="E34" i="104"/>
  <c r="J60" i="106"/>
  <c r="O131" i="106"/>
  <c r="C63" i="107"/>
  <c r="E63" i="107" s="1"/>
  <c r="J34" i="106"/>
  <c r="C55" i="107"/>
  <c r="E55" i="107" s="1"/>
  <c r="O105" i="106"/>
  <c r="J14" i="106"/>
  <c r="C19" i="107"/>
  <c r="E19" i="107" s="1"/>
  <c r="O85" i="106"/>
  <c r="J42" i="106"/>
  <c r="O113" i="106"/>
  <c r="C21" i="107"/>
  <c r="E21" i="107" s="1"/>
  <c r="J46" i="106"/>
  <c r="C28" i="107"/>
  <c r="E28" i="107" s="1"/>
  <c r="O117" i="106"/>
  <c r="K6" i="103"/>
  <c r="M148" i="112" s="1"/>
  <c r="M149" i="112" s="1"/>
  <c r="J17" i="106"/>
  <c r="C23" i="107"/>
  <c r="E23" i="107" s="1"/>
  <c r="O88" i="106"/>
  <c r="J62" i="104"/>
  <c r="E62" i="104" s="1"/>
  <c r="G61" i="104"/>
  <c r="J61" i="106"/>
  <c r="C52" i="107"/>
  <c r="E52" i="107" s="1"/>
  <c r="O132" i="106"/>
  <c r="J22" i="106"/>
  <c r="C35" i="107"/>
  <c r="E35" i="107" s="1"/>
  <c r="O93" i="106"/>
  <c r="J146" i="106"/>
  <c r="C220" i="106"/>
  <c r="C222" i="106" s="1"/>
  <c r="J50" i="106"/>
  <c r="C30" i="107"/>
  <c r="E30" i="107" s="1"/>
  <c r="O121" i="106"/>
  <c r="K146" i="106"/>
  <c r="D220" i="106"/>
  <c r="D222" i="106" s="1"/>
  <c r="C36" i="107"/>
  <c r="E36" i="107" s="1"/>
  <c r="O94" i="106"/>
  <c r="J23" i="106"/>
  <c r="J50" i="104"/>
  <c r="I50" i="104" s="1"/>
  <c r="J65" i="104"/>
  <c r="E65" i="104" s="1"/>
  <c r="J15" i="106"/>
  <c r="C20" i="107"/>
  <c r="E20" i="107" s="1"/>
  <c r="O86" i="106"/>
  <c r="J63" i="106"/>
  <c r="C46" i="107"/>
  <c r="E46" i="107" s="1"/>
  <c r="O134" i="106"/>
  <c r="D5" i="104"/>
  <c r="D70" i="104"/>
  <c r="J8" i="104"/>
  <c r="E8" i="104" s="1"/>
  <c r="I25" i="104"/>
  <c r="J51" i="104"/>
  <c r="E51" i="104" s="1"/>
  <c r="J67" i="104"/>
  <c r="E67" i="104" s="1"/>
  <c r="M144" i="106"/>
  <c r="H5" i="104"/>
  <c r="H70" i="104"/>
  <c r="F5" i="104"/>
  <c r="G35" i="104"/>
  <c r="E35" i="104"/>
  <c r="J19" i="104"/>
  <c r="I19" i="104" s="1"/>
  <c r="N7" i="111"/>
  <c r="C11" i="107"/>
  <c r="E11" i="107" s="1"/>
  <c r="O122" i="106"/>
  <c r="J51" i="106"/>
  <c r="O128" i="106"/>
  <c r="C56" i="107"/>
  <c r="E56" i="107" s="1"/>
  <c r="J56" i="107" s="1"/>
  <c r="J57" i="106"/>
  <c r="J63" i="104"/>
  <c r="E23" i="104"/>
  <c r="I23" i="104"/>
  <c r="K72" i="111"/>
  <c r="T72" i="111" s="1"/>
  <c r="I57" i="104"/>
  <c r="E57" i="104"/>
  <c r="J21" i="104"/>
  <c r="E21" i="104" s="1"/>
  <c r="J30" i="106"/>
  <c r="O101" i="106"/>
  <c r="C45" i="107"/>
  <c r="E45" i="107" s="1"/>
  <c r="J45" i="107" s="1"/>
  <c r="K71" i="103"/>
  <c r="D3" i="108" s="1"/>
  <c r="G23" i="104"/>
  <c r="J37" i="106"/>
  <c r="C62" i="107"/>
  <c r="E62" i="107" s="1"/>
  <c r="O108" i="106"/>
  <c r="C47" i="107"/>
  <c r="E47" i="107" s="1"/>
  <c r="J48" i="106"/>
  <c r="O119" i="106"/>
  <c r="G34" i="104"/>
  <c r="J52" i="104"/>
  <c r="G52" i="104" s="1"/>
  <c r="J16" i="104"/>
  <c r="E16" i="104" s="1"/>
  <c r="J31" i="106"/>
  <c r="C48" i="107"/>
  <c r="E48" i="107" s="1"/>
  <c r="O102" i="106"/>
  <c r="J30" i="104"/>
  <c r="J18" i="104"/>
  <c r="G18" i="104" s="1"/>
  <c r="J36" i="104"/>
  <c r="J17" i="104"/>
  <c r="E17" i="104" s="1"/>
  <c r="J12" i="106"/>
  <c r="I35" i="104"/>
  <c r="I46" i="104"/>
  <c r="J62" i="106"/>
  <c r="C65" i="107"/>
  <c r="E65" i="107" s="1"/>
  <c r="O133" i="106"/>
  <c r="J13" i="106"/>
  <c r="C18" i="107"/>
  <c r="E18" i="107" s="1"/>
  <c r="O84" i="106"/>
  <c r="C58" i="107"/>
  <c r="E58" i="107" s="1"/>
  <c r="O107" i="106"/>
  <c r="J36" i="106"/>
  <c r="C60" i="107"/>
  <c r="E60" i="107" s="1"/>
  <c r="J60" i="107" s="1"/>
  <c r="J59" i="106"/>
  <c r="O130" i="106"/>
  <c r="O135" i="106"/>
  <c r="C8" i="107"/>
  <c r="J64" i="106"/>
  <c r="J49" i="104"/>
  <c r="J18" i="106"/>
  <c r="C25" i="107"/>
  <c r="E25" i="107" s="1"/>
  <c r="O89" i="106"/>
  <c r="O109" i="106"/>
  <c r="J38" i="106"/>
  <c r="C66" i="107"/>
  <c r="E66" i="107" s="1"/>
  <c r="J43" i="106"/>
  <c r="C51" i="107"/>
  <c r="E51" i="107" s="1"/>
  <c r="O114" i="106"/>
  <c r="J55" i="106"/>
  <c r="O126" i="106"/>
  <c r="C10" i="107"/>
  <c r="E10" i="107" s="1"/>
  <c r="J33" i="104"/>
  <c r="E33" i="104" s="1"/>
  <c r="O111" i="106"/>
  <c r="J40" i="106"/>
  <c r="C67" i="107"/>
  <c r="E67" i="107" s="1"/>
  <c r="J67" i="107" s="1"/>
  <c r="J47" i="104"/>
  <c r="C34" i="107"/>
  <c r="E34" i="107" s="1"/>
  <c r="O127" i="106"/>
  <c r="J56" i="106"/>
  <c r="C12" i="107"/>
  <c r="E12" i="107" s="1"/>
  <c r="E53" i="104"/>
  <c r="I53" i="104"/>
  <c r="L146" i="106"/>
  <c r="E220" i="106"/>
  <c r="E222" i="106" s="1"/>
  <c r="J48" i="104"/>
  <c r="G48" i="104" s="1"/>
  <c r="I61" i="104"/>
  <c r="J29" i="106"/>
  <c r="O100" i="106"/>
  <c r="C44" i="107"/>
  <c r="E44" i="107" s="1"/>
  <c r="F70" i="104"/>
  <c r="J52" i="106"/>
  <c r="O123" i="106"/>
  <c r="C17" i="107"/>
  <c r="E17" i="107" s="1"/>
  <c r="J17" i="107" s="1"/>
  <c r="J28" i="104"/>
  <c r="E24" i="104"/>
  <c r="J73" i="106" l="1"/>
  <c r="I73" i="106"/>
  <c r="J16" i="107"/>
  <c r="N40" i="103"/>
  <c r="N15" i="103"/>
  <c r="N70" i="103"/>
  <c r="N68" i="103"/>
  <c r="N25" i="103"/>
  <c r="N61" i="103"/>
  <c r="N18" i="103"/>
  <c r="N10" i="103"/>
  <c r="N63" i="103"/>
  <c r="N13" i="103"/>
  <c r="N56" i="103"/>
  <c r="N66" i="103"/>
  <c r="N27" i="103"/>
  <c r="N38" i="103"/>
  <c r="N43" i="103"/>
  <c r="N51" i="103"/>
  <c r="N37" i="103"/>
  <c r="N33" i="103"/>
  <c r="N65" i="103"/>
  <c r="N47" i="103"/>
  <c r="N24" i="103"/>
  <c r="N62" i="103"/>
  <c r="N21" i="103"/>
  <c r="N11" i="103"/>
  <c r="N67" i="103"/>
  <c r="N50" i="103"/>
  <c r="N69" i="103"/>
  <c r="N23" i="103"/>
  <c r="N46" i="103"/>
  <c r="N12" i="103"/>
  <c r="N32" i="103"/>
  <c r="N58" i="103"/>
  <c r="N45" i="103"/>
  <c r="N36" i="103"/>
  <c r="N9" i="103"/>
  <c r="N64" i="103"/>
  <c r="N26" i="103"/>
  <c r="N52" i="103"/>
  <c r="N8" i="103"/>
  <c r="J14" i="107"/>
  <c r="J65" i="107"/>
  <c r="M148" i="106"/>
  <c r="J46" i="107"/>
  <c r="J61" i="107"/>
  <c r="J42" i="107"/>
  <c r="J13" i="107"/>
  <c r="J31" i="107"/>
  <c r="J49" i="107"/>
  <c r="J43" i="107"/>
  <c r="J24" i="107"/>
  <c r="J26" i="107"/>
  <c r="J38" i="107"/>
  <c r="J68" i="107"/>
  <c r="J57" i="107"/>
  <c r="J40" i="107"/>
  <c r="J22" i="107"/>
  <c r="J7" i="107"/>
  <c r="J37" i="107"/>
  <c r="J27" i="107"/>
  <c r="O144" i="106"/>
  <c r="J12" i="107"/>
  <c r="J50" i="107"/>
  <c r="J34" i="107"/>
  <c r="J28" i="107"/>
  <c r="J21" i="107"/>
  <c r="J62" i="107"/>
  <c r="J30" i="107"/>
  <c r="J47" i="107"/>
  <c r="J11" i="107"/>
  <c r="J36" i="107"/>
  <c r="J63" i="107"/>
  <c r="J18" i="107"/>
  <c r="J20" i="107"/>
  <c r="J51" i="107"/>
  <c r="J35" i="107"/>
  <c r="J10" i="107"/>
  <c r="J48" i="107"/>
  <c r="J66" i="107"/>
  <c r="J25" i="107"/>
  <c r="J55" i="107"/>
  <c r="J44" i="107"/>
  <c r="J58" i="107"/>
  <c r="J52" i="107"/>
  <c r="J23" i="107"/>
  <c r="J19" i="107"/>
  <c r="J39" i="107"/>
  <c r="M6" i="103"/>
  <c r="N20" i="103"/>
  <c r="I9" i="107"/>
  <c r="J9" i="107" s="1"/>
  <c r="G5" i="107"/>
  <c r="I5" i="107" s="1"/>
  <c r="G70" i="107"/>
  <c r="I70" i="107" s="1"/>
  <c r="I28" i="104"/>
  <c r="E28" i="104"/>
  <c r="G49" i="104"/>
  <c r="I49" i="104"/>
  <c r="G33" i="104"/>
  <c r="I33" i="104"/>
  <c r="E8" i="107"/>
  <c r="J8" i="107" s="1"/>
  <c r="C70" i="107"/>
  <c r="C5" i="107"/>
  <c r="E5" i="107" s="1"/>
  <c r="G17" i="104"/>
  <c r="I17" i="104"/>
  <c r="E18" i="104"/>
  <c r="I18" i="104"/>
  <c r="I8" i="104"/>
  <c r="J5" i="104"/>
  <c r="G8" i="104"/>
  <c r="J70" i="104"/>
  <c r="D4" i="108" s="1"/>
  <c r="E5" i="108" s="1"/>
  <c r="G44" i="104"/>
  <c r="I44" i="104"/>
  <c r="I14" i="104"/>
  <c r="G14" i="104"/>
  <c r="E66" i="104"/>
  <c r="I66" i="104"/>
  <c r="E59" i="104"/>
  <c r="I59" i="104"/>
  <c r="E36" i="104"/>
  <c r="G36" i="104"/>
  <c r="E30" i="104"/>
  <c r="I30" i="104"/>
  <c r="E52" i="104"/>
  <c r="I52" i="104"/>
  <c r="I62" i="104"/>
  <c r="G62" i="104"/>
  <c r="G20" i="104"/>
  <c r="E20" i="104"/>
  <c r="I47" i="104"/>
  <c r="G47" i="104"/>
  <c r="E49" i="104"/>
  <c r="I36" i="104"/>
  <c r="G30" i="104"/>
  <c r="E3" i="108"/>
  <c r="G28" i="104"/>
  <c r="I63" i="104"/>
  <c r="G63" i="104"/>
  <c r="M146" i="106"/>
  <c r="F220" i="106"/>
  <c r="F222" i="106" s="1"/>
  <c r="F293" i="106"/>
  <c r="F295" i="106" s="1"/>
  <c r="D8" i="108"/>
  <c r="I51" i="104"/>
  <c r="G51" i="104"/>
  <c r="G50" i="104"/>
  <c r="E50" i="104"/>
  <c r="G43" i="104"/>
  <c r="I43" i="104"/>
  <c r="G69" i="104"/>
  <c r="I69" i="104"/>
  <c r="I10" i="104"/>
  <c r="G10" i="104"/>
  <c r="E48" i="104"/>
  <c r="I48" i="104"/>
  <c r="E47" i="104"/>
  <c r="G16" i="104"/>
  <c r="I16" i="104"/>
  <c r="I21" i="104"/>
  <c r="G21" i="104"/>
  <c r="E63" i="104"/>
  <c r="G19" i="104"/>
  <c r="E19" i="104"/>
  <c r="G67" i="104"/>
  <c r="I67" i="104"/>
  <c r="I65" i="104"/>
  <c r="G65" i="104"/>
  <c r="E43" i="104"/>
  <c r="E69" i="104"/>
  <c r="I60" i="104"/>
  <c r="G60" i="104"/>
  <c r="M149" i="106" l="1"/>
  <c r="N71" i="103"/>
  <c r="J5" i="107"/>
  <c r="N6" i="103"/>
  <c r="I70" i="104"/>
  <c r="E4" i="108"/>
  <c r="E70" i="104"/>
  <c r="G70" i="104"/>
  <c r="E5" i="104"/>
  <c r="I5" i="104"/>
  <c r="E8" i="108"/>
  <c r="E9" i="108"/>
  <c r="G5" i="104"/>
  <c r="D6" i="108"/>
  <c r="E70" i="107"/>
  <c r="J70" i="107" s="1"/>
  <c r="E6" i="108" l="1"/>
  <c r="E7" i="108"/>
</calcChain>
</file>

<file path=xl/connections.xml><?xml version="1.0" encoding="utf-8"?>
<connections xmlns="http://schemas.openxmlformats.org/spreadsheetml/2006/main">
  <connection id="1" keepAlive="1" name="ThisWorkbookDataModel" description="This connection is used by Excel for communication between the workbook and embedded PowerPivot data, and should not be manually edited or deleted." type="5" refreshedVersion="4">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connection>
</connections>
</file>

<file path=xl/sharedStrings.xml><?xml version="1.0" encoding="utf-8"?>
<sst xmlns="http://schemas.openxmlformats.org/spreadsheetml/2006/main" count="1851" uniqueCount="451">
  <si>
    <t xml:space="preserve">Coventry </t>
  </si>
  <si>
    <t xml:space="preserve">Cranston </t>
  </si>
  <si>
    <t xml:space="preserve">Cumberland </t>
  </si>
  <si>
    <t xml:space="preserve">East Greenwich </t>
  </si>
  <si>
    <t xml:space="preserve">East Providence </t>
  </si>
  <si>
    <t xml:space="preserve">Foster </t>
  </si>
  <si>
    <t xml:space="preserve">Glocester </t>
  </si>
  <si>
    <t xml:space="preserve">Jamestown </t>
  </si>
  <si>
    <t xml:space="preserve">Johnston </t>
  </si>
  <si>
    <t xml:space="preserve">Lincoln </t>
  </si>
  <si>
    <t xml:space="preserve">Little Compton </t>
  </si>
  <si>
    <t xml:space="preserve">Middletown  </t>
  </si>
  <si>
    <t xml:space="preserve">Narragansett </t>
  </si>
  <si>
    <t xml:space="preserve">Newport </t>
  </si>
  <si>
    <t xml:space="preserve">New Shoreham </t>
  </si>
  <si>
    <t xml:space="preserve">Pawtucket </t>
  </si>
  <si>
    <t xml:space="preserve">Portsmouth </t>
  </si>
  <si>
    <t xml:space="preserve">Providence </t>
  </si>
  <si>
    <t xml:space="preserve">Scituate </t>
  </si>
  <si>
    <t xml:space="preserve">Smithfield </t>
  </si>
  <si>
    <t xml:space="preserve">Tiverton </t>
  </si>
  <si>
    <t xml:space="preserve">Warwick </t>
  </si>
  <si>
    <t xml:space="preserve">Westerly </t>
  </si>
  <si>
    <t xml:space="preserve">West Warwick </t>
  </si>
  <si>
    <t xml:space="preserve">Woonsocket </t>
  </si>
  <si>
    <t xml:space="preserve">Paul Cuffee </t>
  </si>
  <si>
    <t xml:space="preserve">Blackstone Academy </t>
  </si>
  <si>
    <t>Times 2 Academy</t>
  </si>
  <si>
    <t xml:space="preserve">Beacon </t>
  </si>
  <si>
    <t xml:space="preserve">Exeter W. Greenwich </t>
  </si>
  <si>
    <t xml:space="preserve">Chariho </t>
  </si>
  <si>
    <t xml:space="preserve">Foster-Glocester </t>
  </si>
  <si>
    <t>Suburban</t>
  </si>
  <si>
    <t>Urban</t>
  </si>
  <si>
    <t>State</t>
  </si>
  <si>
    <t>Charter</t>
  </si>
  <si>
    <t>Urban Ring</t>
  </si>
  <si>
    <t>No.</t>
  </si>
  <si>
    <t>Name</t>
  </si>
  <si>
    <t>Size</t>
  </si>
  <si>
    <t>SES</t>
  </si>
  <si>
    <t>Hispanic</t>
  </si>
  <si>
    <t>Black</t>
  </si>
  <si>
    <t>Pupil Count</t>
  </si>
  <si>
    <t>Total</t>
  </si>
  <si>
    <t>2501-4500</t>
  </si>
  <si>
    <t>0-12%</t>
  </si>
  <si>
    <t>0-10%</t>
  </si>
  <si>
    <t>1001-2500</t>
  </si>
  <si>
    <t>26-40%</t>
  </si>
  <si>
    <t>&gt;70%</t>
  </si>
  <si>
    <t>&gt;50%</t>
  </si>
  <si>
    <t>11-19%</t>
  </si>
  <si>
    <t>4501-6500</t>
  </si>
  <si>
    <t>13-25%</t>
  </si>
  <si>
    <t>8501-11000</t>
  </si>
  <si>
    <t>41-54%</t>
  </si>
  <si>
    <t>100-1000</t>
  </si>
  <si>
    <t>55-70%</t>
  </si>
  <si>
    <t>20-30%</t>
  </si>
  <si>
    <t>&gt;19%</t>
  </si>
  <si>
    <t>&gt;11000</t>
  </si>
  <si>
    <t/>
  </si>
  <si>
    <t>31-50%</t>
  </si>
  <si>
    <t>&lt;100</t>
  </si>
  <si>
    <t>TOTAL</t>
  </si>
  <si>
    <t>Ref Key</t>
  </si>
  <si>
    <t>Totals</t>
  </si>
  <si>
    <t>Average</t>
  </si>
  <si>
    <t>Barrington</t>
  </si>
  <si>
    <t>Beacon</t>
  </si>
  <si>
    <t>Blackstone</t>
  </si>
  <si>
    <t>Bristol-Warren</t>
  </si>
  <si>
    <t>Burrillville</t>
  </si>
  <si>
    <t>Central Falls</t>
  </si>
  <si>
    <t>Coventry</t>
  </si>
  <si>
    <t>Cranston</t>
  </si>
  <si>
    <t>Cumberland</t>
  </si>
  <si>
    <t>E Providence</t>
  </si>
  <si>
    <t>Foster</t>
  </si>
  <si>
    <t>Foster-Glocester</t>
  </si>
  <si>
    <t>International</t>
  </si>
  <si>
    <t>Jamestown</t>
  </si>
  <si>
    <t>Johnston</t>
  </si>
  <si>
    <t>Kingston Hill</t>
  </si>
  <si>
    <t>Learning Community</t>
  </si>
  <si>
    <t>Little Compton</t>
  </si>
  <si>
    <t>Metropolitan C&amp;TC</t>
  </si>
  <si>
    <t>Middletown</t>
  </si>
  <si>
    <t>Narragansett</t>
  </si>
  <si>
    <t>New England Laborers</t>
  </si>
  <si>
    <t>New Shoreham</t>
  </si>
  <si>
    <t>North Kingstown</t>
  </si>
  <si>
    <t>Pawtucket</t>
  </si>
  <si>
    <t>Portsmouth</t>
  </si>
  <si>
    <t>Providence</t>
  </si>
  <si>
    <t>Segue</t>
  </si>
  <si>
    <t>Smithfield</t>
  </si>
  <si>
    <t>South Kingstown</t>
  </si>
  <si>
    <t>Tiverton</t>
  </si>
  <si>
    <t>W Warwick</t>
  </si>
  <si>
    <t>Chariho</t>
  </si>
  <si>
    <t>Compass</t>
  </si>
  <si>
    <t>Cuffee</t>
  </si>
  <si>
    <t>East Greenwich</t>
  </si>
  <si>
    <t>Exeter-W. Greenwich</t>
  </si>
  <si>
    <t>Glocester</t>
  </si>
  <si>
    <t>Lincoln</t>
  </si>
  <si>
    <t>Newport</t>
  </si>
  <si>
    <t>North Smithfield</t>
  </si>
  <si>
    <t>Scituate</t>
  </si>
  <si>
    <t>Times 2</t>
  </si>
  <si>
    <t>Warwick</t>
  </si>
  <si>
    <t>Westerly</t>
  </si>
  <si>
    <t>Woonsocket</t>
  </si>
  <si>
    <t>ALL Districts and Schools</t>
  </si>
  <si>
    <t>PP Name</t>
  </si>
  <si>
    <t>Davies</t>
  </si>
  <si>
    <t>Deaf</t>
  </si>
  <si>
    <t>All Table Loc</t>
  </si>
  <si>
    <t xml:space="preserve">North Kingstown </t>
  </si>
  <si>
    <t xml:space="preserve">North Providence </t>
  </si>
  <si>
    <t xml:space="preserve">North Smithfield </t>
  </si>
  <si>
    <t xml:space="preserve">South Kingstown </t>
  </si>
  <si>
    <t xml:space="preserve">Highlander </t>
  </si>
  <si>
    <t xml:space="preserve">New England Laborers </t>
  </si>
  <si>
    <t xml:space="preserve">International </t>
  </si>
  <si>
    <t>Compass School</t>
  </si>
  <si>
    <t xml:space="preserve">Bristol-Warren </t>
  </si>
  <si>
    <t>District</t>
  </si>
  <si>
    <t>ID</t>
  </si>
  <si>
    <t>Other</t>
  </si>
  <si>
    <t>Tuition</t>
  </si>
  <si>
    <t>Miscellaneous</t>
  </si>
  <si>
    <t>North Providence</t>
  </si>
  <si>
    <t>RIMA-BV</t>
  </si>
  <si>
    <t>Highlander</t>
  </si>
  <si>
    <t>Column1</t>
  </si>
  <si>
    <t>ADM</t>
  </si>
  <si>
    <t>Other Items</t>
  </si>
  <si>
    <t>STATE AVG ----&gt;</t>
  </si>
  <si>
    <t xml:space="preserve">2 </t>
  </si>
  <si>
    <t xml:space="preserve">5 </t>
  </si>
  <si>
    <t>Regional</t>
  </si>
  <si>
    <t>Segment</t>
  </si>
  <si>
    <t>Account No.</t>
  </si>
  <si>
    <t>Level</t>
  </si>
  <si>
    <t>Detail</t>
  </si>
  <si>
    <t>Intermediate</t>
  </si>
  <si>
    <t>Summary</t>
  </si>
  <si>
    <t>Extraordinary Items</t>
  </si>
  <si>
    <t>Account Name</t>
  </si>
  <si>
    <t>Revenue from Local Sources</t>
  </si>
  <si>
    <t>Taxes Levied/Assessed by the School District</t>
  </si>
  <si>
    <t>Local Appropriation (Taxes)</t>
  </si>
  <si>
    <t>Local Appropriation (Taxes) -Supplemental</t>
  </si>
  <si>
    <t>Public Utility Taxes</t>
  </si>
  <si>
    <t>Other Special Revenue/Taxes</t>
  </si>
  <si>
    <t>Sales and Use Taxes</t>
  </si>
  <si>
    <t>Income Taxes</t>
  </si>
  <si>
    <t xml:space="preserve">Penalties and Interest on Taxes </t>
  </si>
  <si>
    <t>Fines and Forfeitures</t>
  </si>
  <si>
    <t>Other Taxes - School District</t>
  </si>
  <si>
    <t>Revenue from Local Governmental Units other than School Districts</t>
  </si>
  <si>
    <t>Other Taxes - Other Local Governmental Units</t>
  </si>
  <si>
    <t>Supplemental Taxes - Other Local Governmental Units</t>
  </si>
  <si>
    <t>Sales and Use Tax</t>
  </si>
  <si>
    <t>Income Taxes - Other Local Governmental Units</t>
  </si>
  <si>
    <t>Penalties and Interest on Taxes - Other Local Governmental Units</t>
  </si>
  <si>
    <t>Revenue in Lieu of Taxes - Other Governmental Units</t>
  </si>
  <si>
    <t>Tuition from Individuals</t>
  </si>
  <si>
    <t>Tuition from Other Governmental Sources within the State</t>
  </si>
  <si>
    <t>Tuition from Other Districts</t>
  </si>
  <si>
    <t>Tuition from Other Governmental Sources outside the State</t>
  </si>
  <si>
    <t>Tuition from School Districts outside the State</t>
  </si>
  <si>
    <t>Tuition from Other Private Sources (Other than Individuals)</t>
  </si>
  <si>
    <t>Tuition from the State/Other School Districts for Voucher Program Students</t>
  </si>
  <si>
    <t>Transportation Fees</t>
  </si>
  <si>
    <t>Transportation Fees from Individuals</t>
  </si>
  <si>
    <t>Transportation Fees from Other Government Sources within the State</t>
  </si>
  <si>
    <t>Transportation Fees from Other Districts inside the State</t>
  </si>
  <si>
    <t>Transportation Fees from Other Government Sources outside the State</t>
  </si>
  <si>
    <t>Transportation Fees from Other Districts outside the State</t>
  </si>
  <si>
    <t>Transportation Fees from Other Private Sources (Other than Individuals)</t>
  </si>
  <si>
    <t>Investment Income</t>
  </si>
  <si>
    <t>Earnings on Investments</t>
  </si>
  <si>
    <t>Trust Fund Income</t>
  </si>
  <si>
    <t>Net Change in the Fair Value of Investments</t>
  </si>
  <si>
    <t>Investment Income from Real Property</t>
  </si>
  <si>
    <t>Food Services</t>
  </si>
  <si>
    <t>Food Service Sales - School Lunch Programs</t>
  </si>
  <si>
    <t>Food Service Sales - School Breakfast Programs</t>
  </si>
  <si>
    <t>Food Service Sales - Special Milk Programs</t>
  </si>
  <si>
    <t>Food Service Sales - After -School Programs</t>
  </si>
  <si>
    <t>Food Service Sales - Adult/Food Services</t>
  </si>
  <si>
    <t>Food Service Sales -Nonreimbursable Programs</t>
  </si>
  <si>
    <t>Food Service Sales -Special Programs</t>
  </si>
  <si>
    <t>Food Service Sales -Summer Food Programs</t>
  </si>
  <si>
    <t>Food Service Sales - Private Catering</t>
  </si>
  <si>
    <t>Food Service Sales - Vending</t>
  </si>
  <si>
    <t>Food Service Sales - Vendor Contract Guarantee</t>
  </si>
  <si>
    <t>District Activities</t>
  </si>
  <si>
    <t>Admissions/Athletic Gate Receipts</t>
  </si>
  <si>
    <t>Bookstore and Lock Sales and Rentals</t>
  </si>
  <si>
    <t>Summer School</t>
  </si>
  <si>
    <t>Revenue from Enterprise Activities</t>
  </si>
  <si>
    <t>Dining Room Revenues</t>
  </si>
  <si>
    <t>Revenue from Community Services Activities</t>
  </si>
  <si>
    <t>Community Service Activities - Revenues</t>
  </si>
  <si>
    <t>Other Revenue from Local Sources</t>
  </si>
  <si>
    <t>Rental Income (Fields/Pools/Buildings)</t>
  </si>
  <si>
    <t>Contributions and Donations from Private Sources</t>
  </si>
  <si>
    <t>Instructional - Categorical</t>
  </si>
  <si>
    <t>Instructional Support - Categorical</t>
  </si>
  <si>
    <t>Administration - Categorical</t>
  </si>
  <si>
    <t>Non-Cash Contributions &amp; Donations from Private Sources</t>
  </si>
  <si>
    <t>Gains or Losses on the Sale of Capital Assets</t>
  </si>
  <si>
    <t>Textbooks Sales and Rentals</t>
  </si>
  <si>
    <t>Misc Revenue from Other Districts</t>
  </si>
  <si>
    <t>Misc Revenue from Other Local Government Units</t>
  </si>
  <si>
    <t>Operating Revenues - Proprietary Funds</t>
  </si>
  <si>
    <t>Refund of Prior Year's Expenditures</t>
  </si>
  <si>
    <t>Revenue from Intermediate Sources</t>
  </si>
  <si>
    <t>Unrestricted Grants-in-Aid - Intermediate Sources</t>
  </si>
  <si>
    <t>Unrestricted Grants - Intermediate Sources</t>
  </si>
  <si>
    <t>Restricted Grants-in-Aid - Intermediate Sources</t>
  </si>
  <si>
    <t>Restricted Grants - Intermediate Sources</t>
  </si>
  <si>
    <t>Revenue in Lieu of Taxes - Intermediate Sources</t>
  </si>
  <si>
    <t>Revenue for/on Behalf of the School District - Intermediate Sources</t>
  </si>
  <si>
    <t>Revenue From State Sources</t>
  </si>
  <si>
    <t>Unrestricted Grants-in-Aid - State Sources</t>
  </si>
  <si>
    <t>RIDE Flowthrough Grants</t>
  </si>
  <si>
    <t>Other Grants</t>
  </si>
  <si>
    <t>Restricted Grants-in-Aid - State Sources</t>
  </si>
  <si>
    <t>State Housing Aid</t>
  </si>
  <si>
    <t>Restricted Reimbursement from the State</t>
  </si>
  <si>
    <t>Food Service - State Matching Funds</t>
  </si>
  <si>
    <t>Food Service - School Breakfast Reimbursement</t>
  </si>
  <si>
    <t>Revenue in Lieu of Taxes - State Sources</t>
  </si>
  <si>
    <t>Revenue for/on Behalf of the School District - State Sources</t>
  </si>
  <si>
    <t>Revenue from Federal Sources</t>
  </si>
  <si>
    <t>Unrestricted Grants-in-Aid Direct from the Federal Government</t>
  </si>
  <si>
    <t>P.L. 81-874, Impact Aid</t>
  </si>
  <si>
    <t>JROTC Reimbursement</t>
  </si>
  <si>
    <t>Indirect Costs</t>
  </si>
  <si>
    <t>Unrestricted Grants-in-Aid from the Federal Government through the State</t>
  </si>
  <si>
    <t>Unrestricted Grants-in-Aid From the Federal Government through the State</t>
  </si>
  <si>
    <t>Medicaid Reimbursement</t>
  </si>
  <si>
    <t>Restricted Grants-in-Aid Direct from the Federal Government</t>
  </si>
  <si>
    <t>Restricted Grants-in-Aid from the Federal Government through the State</t>
  </si>
  <si>
    <t>Restricted Grants-in-Aid from the Federal Government through the State - Program Revenue</t>
  </si>
  <si>
    <t>Restricted Reimbursement from the Federal Government through the State</t>
  </si>
  <si>
    <t>Food Service Reimbursements</t>
  </si>
  <si>
    <t>Grants-in-Aid from the Federal Government through Other Intermediate Agencies</t>
  </si>
  <si>
    <t>Revenue in Lieu of Taxes - Federal Sources</t>
  </si>
  <si>
    <t>Revenue for/on Behalf of the School District - Federal Sources</t>
  </si>
  <si>
    <t>Other Financing Sources</t>
  </si>
  <si>
    <t>Issuance of Bonds</t>
  </si>
  <si>
    <t>Bond Principal</t>
  </si>
  <si>
    <t>Special Revenue Bond Proceeds</t>
  </si>
  <si>
    <t>Premium or Discount on the Issuance of Bonds</t>
  </si>
  <si>
    <t>Fund Transfers In</t>
  </si>
  <si>
    <t>Fund Transfers In No. 1</t>
  </si>
  <si>
    <t>Fund Transfers In No. 2</t>
  </si>
  <si>
    <t>Fund Transfers In No. 3</t>
  </si>
  <si>
    <t>Fund Transfers In No. 4</t>
  </si>
  <si>
    <t>Fund Transfers In No. 5</t>
  </si>
  <si>
    <t>Fund Transfers In No. 6</t>
  </si>
  <si>
    <t>Fund Transfers In No. 7</t>
  </si>
  <si>
    <t>Fund Transfers In No. 8</t>
  </si>
  <si>
    <t>Fund Transfers In No. 9</t>
  </si>
  <si>
    <t>Proceeds from the Disposal of Real or Personal Property</t>
  </si>
  <si>
    <t>Sale of Personal and Real Property</t>
  </si>
  <si>
    <t>Loan Proceeds</t>
  </si>
  <si>
    <t>Proceeds from Loans</t>
  </si>
  <si>
    <t>Capital Lease Proceeds</t>
  </si>
  <si>
    <t>Proceeds from Capital Leases</t>
  </si>
  <si>
    <t>Other Long-Term Debt Proceeds</t>
  </si>
  <si>
    <t>Refunds - Current Year</t>
  </si>
  <si>
    <t>Donated Commodities</t>
  </si>
  <si>
    <t>Capital Contributions</t>
  </si>
  <si>
    <t>Private Party Contributions</t>
  </si>
  <si>
    <t>Public Entity Contributions</t>
  </si>
  <si>
    <t>Special Items</t>
  </si>
  <si>
    <t>Revenue from Claims and Settlements</t>
  </si>
  <si>
    <t>Insurance Proceeds</t>
  </si>
  <si>
    <t>Object - Revenue</t>
  </si>
  <si>
    <t>Dist 03 Elem</t>
  </si>
  <si>
    <t>Dist 04 Middle</t>
  </si>
  <si>
    <t>Dist 05 High</t>
  </si>
  <si>
    <t>Federal</t>
  </si>
  <si>
    <t>Local</t>
  </si>
  <si>
    <t>ID#</t>
  </si>
  <si>
    <t>Unrestricted</t>
  </si>
  <si>
    <t>Restricted</t>
  </si>
  <si>
    <t>Appropriations</t>
  </si>
  <si>
    <t>Donations</t>
  </si>
  <si>
    <t>General Fund</t>
  </si>
  <si>
    <t>All Other Funds</t>
  </si>
  <si>
    <t>Revenue</t>
  </si>
  <si>
    <t>Expenditures</t>
  </si>
  <si>
    <t>General</t>
  </si>
  <si>
    <t>Dist No</t>
  </si>
  <si>
    <t>Short Name</t>
  </si>
  <si>
    <t>REVEXP</t>
  </si>
  <si>
    <t>REVENUE and EXPENSE by Fund Type</t>
  </si>
  <si>
    <t>2</t>
  </si>
  <si>
    <t>3</t>
  </si>
  <si>
    <t>4</t>
  </si>
  <si>
    <t>5</t>
  </si>
  <si>
    <t>6</t>
  </si>
  <si>
    <t>REVTYPE</t>
  </si>
  <si>
    <t>7</t>
  </si>
  <si>
    <t>8</t>
  </si>
  <si>
    <t>9</t>
  </si>
  <si>
    <t>10</t>
  </si>
  <si>
    <t xml:space="preserve">10 </t>
  </si>
  <si>
    <t>11</t>
  </si>
  <si>
    <t xml:space="preserve">11 </t>
  </si>
  <si>
    <t>12</t>
  </si>
  <si>
    <t xml:space="preserve">12 </t>
  </si>
  <si>
    <t>13</t>
  </si>
  <si>
    <t>14</t>
  </si>
  <si>
    <t>Revenue and Expenditures by Selected Fund Types</t>
  </si>
  <si>
    <t>Revenue per Pupil</t>
  </si>
  <si>
    <t xml:space="preserve">13 </t>
  </si>
  <si>
    <t>Proof Amount</t>
  </si>
  <si>
    <t>Error</t>
  </si>
  <si>
    <t>Diff</t>
  </si>
  <si>
    <t>Per Rev Type</t>
  </si>
  <si>
    <t>Per ALL</t>
  </si>
  <si>
    <t>Dist 09 PreSch</t>
  </si>
  <si>
    <t>Category</t>
  </si>
  <si>
    <t>Revenue by Fund Type and Source</t>
  </si>
  <si>
    <t>Revenue and Percent of Revenue by Source</t>
  </si>
  <si>
    <t>Total Revenue Per Pupil</t>
  </si>
  <si>
    <t>22</t>
  </si>
  <si>
    <t>Filter</t>
  </si>
  <si>
    <t>RI Deaf</t>
  </si>
  <si>
    <t>Davies Career &amp; Tech</t>
  </si>
  <si>
    <t>Segue Institute</t>
  </si>
  <si>
    <t>MET Career &amp; Tech</t>
  </si>
  <si>
    <t>Note: The Total Expenditures on this Report include</t>
  </si>
  <si>
    <t>all Expenditures including those for Debt Service</t>
  </si>
  <si>
    <t>and Capital Projects.</t>
  </si>
  <si>
    <t>These dollars are included in this report to</t>
  </si>
  <si>
    <t>appropriately reflect the relationship between total</t>
  </si>
  <si>
    <t>Revenues and total Expenditures.</t>
  </si>
  <si>
    <t>From 33c ALL</t>
  </si>
  <si>
    <t>All Figures from the 22 Revenue Report</t>
  </si>
  <si>
    <t>Academy for Career Exploration</t>
  </si>
  <si>
    <t>RIMA Blackstone Valley</t>
  </si>
  <si>
    <t>The Greene School</t>
  </si>
  <si>
    <t>Trinity Academy for the Performing Arts</t>
  </si>
  <si>
    <t>Greene</t>
  </si>
  <si>
    <t>Trinity</t>
  </si>
  <si>
    <t>ACES</t>
  </si>
  <si>
    <t>Filter2</t>
  </si>
  <si>
    <t>Filter3</t>
  </si>
  <si>
    <t>Filter4</t>
  </si>
  <si>
    <t>Filter5</t>
  </si>
  <si>
    <t>Filter6</t>
  </si>
  <si>
    <t>Filter7</t>
  </si>
  <si>
    <t>Filter8</t>
  </si>
  <si>
    <t>Filter9</t>
  </si>
  <si>
    <t>Filter10</t>
  </si>
  <si>
    <t>Filter11</t>
  </si>
  <si>
    <t>RI Nurses Middle Level College</t>
  </si>
  <si>
    <t>RINI</t>
  </si>
  <si>
    <t>Internal Service Fund Revenue - Do not use without permission from RIDE.</t>
  </si>
  <si>
    <t>Employee/Employer Contributions</t>
  </si>
  <si>
    <t>From Rev by Fund Type and Source</t>
  </si>
  <si>
    <t>Dist 06 Alternatives</t>
  </si>
  <si>
    <t>NOTE FOR ADM for all Types:  If 0,</t>
  </si>
  <si>
    <t>replace with 0.0001 to avoid an Error</t>
  </si>
  <si>
    <t>in the Reports</t>
  </si>
  <si>
    <t>Tuition from the State</t>
  </si>
  <si>
    <t>Royalty Income</t>
  </si>
  <si>
    <t>Alphabetical Listing of All UCOA Revenue Accounts</t>
  </si>
  <si>
    <t>UCAP</t>
  </si>
  <si>
    <t>Nowell</t>
  </si>
  <si>
    <t>Achievement First</t>
  </si>
  <si>
    <t>Village Green</t>
  </si>
  <si>
    <t>Impact Fees</t>
  </si>
  <si>
    <t>Percent Fed to Total</t>
  </si>
  <si>
    <t>Percent State to Total</t>
  </si>
  <si>
    <t>Percent Local to Total</t>
  </si>
  <si>
    <t>Proof</t>
  </si>
  <si>
    <t>Per 33c Report</t>
  </si>
  <si>
    <t>421/422</t>
  </si>
  <si>
    <t>Revenues</t>
  </si>
  <si>
    <t>All Figures from the 24c Revenue Report</t>
  </si>
  <si>
    <t>Revenue by Fund Source</t>
  </si>
  <si>
    <t>Revenue and Percents by Source</t>
  </si>
  <si>
    <t>Rev Exp GF and Other</t>
  </si>
  <si>
    <t>22 Report</t>
  </si>
  <si>
    <t>33c Report</t>
  </si>
  <si>
    <t>24c Report</t>
  </si>
  <si>
    <t>Totals Report</t>
  </si>
  <si>
    <t>Revenue Tables</t>
  </si>
  <si>
    <t>Location</t>
  </si>
  <si>
    <t>Prior Year</t>
  </si>
  <si>
    <t>Change</t>
  </si>
  <si>
    <t>Change in Rev/Pupil</t>
  </si>
  <si>
    <t>Per Pupil PerType and Source</t>
  </si>
  <si>
    <t xml:space="preserve">Revenue by Fund Type, Source and Per Pupil </t>
  </si>
  <si>
    <t>All Figures from the FY 15 Totals Report</t>
  </si>
  <si>
    <t>Hope Academy</t>
  </si>
  <si>
    <t>Southside Elementary</t>
  </si>
  <si>
    <t>Per 22 Report</t>
  </si>
  <si>
    <t>Total Expenditures</t>
  </si>
  <si>
    <t>Net Adjusted</t>
  </si>
  <si>
    <t>Bal Sheet</t>
  </si>
  <si>
    <t>Taxes Levied - Other Local Governmental Units</t>
  </si>
  <si>
    <t>Re-appropriated Fund Balance</t>
  </si>
  <si>
    <t>Re-appropriated Fund Balance - State Funds</t>
  </si>
  <si>
    <t>Village Green Virtual School</t>
  </si>
  <si>
    <t>Sheila Skip Nowell Leadership Academy</t>
  </si>
  <si>
    <t>Achievement First Providence Mayoral Academy</t>
  </si>
  <si>
    <t>RISE</t>
  </si>
  <si>
    <t>Interagency Fund Transfers Out</t>
  </si>
  <si>
    <t>Indirect Costs from State Sources</t>
  </si>
  <si>
    <t>Donations from Private Sources through the State</t>
  </si>
  <si>
    <t>Student Organization Membership Dues and Fees (Internal Use Only, not in UCOA Database)</t>
  </si>
  <si>
    <t>Indirect Costs from Private Sources</t>
  </si>
  <si>
    <t>Other Fees from District Activates</t>
  </si>
  <si>
    <t>Re-appropriated Fund Balance - Federal Funds</t>
  </si>
  <si>
    <t>Current Year Total Expenditures</t>
  </si>
  <si>
    <t>Prior Year Expenditures</t>
  </si>
  <si>
    <t xml:space="preserve"> </t>
  </si>
  <si>
    <t>Proof Total</t>
  </si>
  <si>
    <t>Table: CATS</t>
  </si>
  <si>
    <t>Reference</t>
  </si>
  <si>
    <t>Count</t>
  </si>
  <si>
    <t>MIN</t>
  </si>
  <si>
    <t>MAX</t>
  </si>
  <si>
    <t>AVERAGE</t>
  </si>
  <si>
    <t>COUNT</t>
  </si>
  <si>
    <t>Avg</t>
  </si>
  <si>
    <t>ZALL</t>
  </si>
  <si>
    <t>All Figures from the 90 Series Reports</t>
  </si>
  <si>
    <t>ADM FY 18</t>
  </si>
  <si>
    <t>Charette</t>
  </si>
  <si>
    <t>FISCAL YEAR 2018-2019</t>
  </si>
  <si>
    <t>FISCAL YEAR 2017-18</t>
  </si>
  <si>
    <t>From FY 19 "95" Report</t>
  </si>
  <si>
    <t>From FY 18 "95" Report</t>
  </si>
  <si>
    <t>Total Revenue    FY 19</t>
  </si>
  <si>
    <t>ADM FY 19</t>
  </si>
  <si>
    <t>Total Revenue FY 18</t>
  </si>
  <si>
    <t>Numerical Listing of All UCOA Revenue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</si>
</sst>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3" formatCode="_(* #,##0.00_);_(* \(#,##0.00\);_(* &quot;-&quot;??_);_(@_)"/>
    <numFmt numFmtId="164" formatCode="#,##0\ ;[Red]\(#,##0\)"/>
    <numFmt numFmtId="165" formatCode="###0.0%;\(###0.0%\)"/>
    <numFmt numFmtId="166" formatCode="&quot;$&quot;#,##0;\(&quot;$&quot;#,##0\)"/>
    <numFmt numFmtId="167" formatCode="#,##0;\(#,##0\)"/>
    <numFmt numFmtId="168" formatCode="#,##0.00\ ;[Red]\(#,##0.00\)"/>
    <numFmt numFmtId="169" formatCode="#,##0%\ ;[Red]\(#,##0%\)"/>
    <numFmt numFmtId="170" formatCode="000"/>
    <numFmt numFmtId="171" formatCode="&quot;$&quot;#,##0"/>
    <numFmt numFmtId="172" formatCode="&quot;$&quot;#,##0.00;\(&quot;$&quot;#,##0.00\)"/>
    <numFmt numFmtId="173" formatCode="[$-409]d\-mmm;@"/>
  </numFmts>
  <fonts count="63" x14ac:knownFonts="1">
    <font>
      <sz val="9"/>
      <name val="tms rmn"/>
    </font>
    <font>
      <sz val="10"/>
      <color theme="1"/>
      <name val="Calibri"/>
      <family val="2"/>
    </font>
    <font>
      <b/>
      <sz val="9"/>
      <name val="tms rmn"/>
    </font>
    <font>
      <sz val="8"/>
      <name val="Tahoma"/>
      <family val="2"/>
    </font>
    <font>
      <sz val="8"/>
      <name val="Verdana"/>
      <family val="2"/>
    </font>
    <font>
      <b/>
      <sz val="8"/>
      <color indexed="9"/>
      <name val="Tahoma"/>
      <family val="2"/>
    </font>
    <font>
      <b/>
      <sz val="8"/>
      <color indexed="8"/>
      <name val="Tahoma"/>
      <family val="2"/>
    </font>
    <font>
      <b/>
      <sz val="12"/>
      <name val="Arial"/>
      <family val="2"/>
    </font>
    <font>
      <b/>
      <sz val="9"/>
      <name val="Arial"/>
      <family val="2"/>
    </font>
    <font>
      <sz val="10"/>
      <color indexed="0"/>
      <name val="Arial"/>
      <family val="2"/>
    </font>
    <font>
      <b/>
      <sz val="12"/>
      <color indexed="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6"/>
      <color indexed="2"/>
      <name val="Arial"/>
      <family val="2"/>
    </font>
    <font>
      <b/>
      <i/>
      <sz val="14"/>
      <color indexed="21"/>
      <name val="Arial"/>
      <family val="2"/>
    </font>
    <font>
      <b/>
      <sz val="11"/>
      <color indexed="0"/>
      <name val="Arial"/>
      <family val="2"/>
    </font>
    <font>
      <b/>
      <sz val="14"/>
      <color indexed="20"/>
      <name val="Palatino Linotype"/>
      <family val="1"/>
    </font>
    <font>
      <b/>
      <sz val="18"/>
      <color indexed="56"/>
      <name val="Cambria"/>
      <family val="2"/>
    </font>
    <font>
      <b/>
      <sz val="11"/>
      <color indexed="8"/>
      <name val="Calibri"/>
      <family val="2"/>
    </font>
    <font>
      <sz val="11"/>
      <color indexed="10"/>
      <name val="Calibri"/>
      <family val="2"/>
    </font>
    <font>
      <sz val="10"/>
      <color theme="1"/>
      <name val="Calibri"/>
      <family val="2"/>
    </font>
    <font>
      <sz val="9"/>
      <name val="Calibri"/>
      <family val="2"/>
      <scheme val="minor"/>
    </font>
    <font>
      <sz val="10"/>
      <name val="Calibri"/>
      <family val="2"/>
      <scheme val="minor"/>
    </font>
    <font>
      <b/>
      <sz val="10"/>
      <name val="Calibri"/>
      <family val="2"/>
      <scheme val="minor"/>
    </font>
    <font>
      <b/>
      <sz val="10"/>
      <color rgb="FFC00000"/>
      <name val="Calibri"/>
      <family val="2"/>
      <scheme val="minor"/>
    </font>
    <font>
      <sz val="9"/>
      <color rgb="FF000000"/>
      <name val="Calibri"/>
      <family val="2"/>
      <scheme val="minor"/>
    </font>
    <font>
      <b/>
      <sz val="10"/>
      <color theme="0"/>
      <name val="Calibri"/>
      <family val="2"/>
      <scheme val="minor"/>
    </font>
    <font>
      <sz val="9"/>
      <name val="tms rmn"/>
    </font>
    <font>
      <b/>
      <sz val="10"/>
      <color theme="1"/>
      <name val="Calibri"/>
      <family val="2"/>
      <scheme val="minor"/>
    </font>
    <font>
      <sz val="11"/>
      <color theme="1"/>
      <name val="Calibri"/>
      <family val="2"/>
      <scheme val="minor"/>
    </font>
    <font>
      <b/>
      <sz val="11"/>
      <color theme="1"/>
      <name val="Calibri"/>
      <family val="2"/>
      <scheme val="minor"/>
    </font>
    <font>
      <b/>
      <sz val="10"/>
      <color rgb="FF000000"/>
      <name val="Calibri"/>
      <family val="2"/>
      <scheme val="minor"/>
    </font>
    <font>
      <sz val="10"/>
      <color rgb="FF000000"/>
      <name val="Calibri"/>
      <family val="2"/>
      <scheme val="minor"/>
    </font>
    <font>
      <b/>
      <sz val="10"/>
      <name val="Arial"/>
      <family val="2"/>
    </font>
    <font>
      <sz val="10"/>
      <name val="Arial"/>
      <family val="2"/>
    </font>
    <font>
      <b/>
      <sz val="10"/>
      <color theme="1"/>
      <name val="Arial"/>
      <family val="2"/>
    </font>
    <font>
      <sz val="10"/>
      <color theme="1"/>
      <name val="Arial"/>
      <family val="2"/>
    </font>
    <font>
      <b/>
      <sz val="11"/>
      <name val="Arial"/>
      <family val="2"/>
    </font>
    <font>
      <b/>
      <sz val="10"/>
      <color rgb="FF000000"/>
      <name val="Arial"/>
      <family val="2"/>
    </font>
    <font>
      <sz val="10"/>
      <color rgb="FF000000"/>
      <name val="Arial"/>
      <family val="2"/>
    </font>
    <font>
      <b/>
      <sz val="14"/>
      <name val="Arial"/>
      <family val="2"/>
    </font>
    <font>
      <sz val="10"/>
      <color theme="1"/>
      <name val="Calibri"/>
      <family val="2"/>
      <scheme val="minor"/>
    </font>
    <font>
      <b/>
      <sz val="11"/>
      <color theme="0"/>
      <name val="Calibri"/>
      <family val="2"/>
      <scheme val="minor"/>
    </font>
    <font>
      <sz val="10"/>
      <color indexed="8"/>
      <name val="Arial"/>
      <family val="2"/>
    </font>
    <font>
      <sz val="10"/>
      <color indexed="8"/>
      <name val="Calibri"/>
      <family val="2"/>
      <scheme val="minor"/>
    </font>
    <font>
      <b/>
      <sz val="24"/>
      <color rgb="FFFF0000"/>
      <name val="Calibri"/>
      <family val="2"/>
      <scheme val="minor"/>
    </font>
    <font>
      <sz val="11"/>
      <color rgb="FF000000"/>
      <name val="Calibri"/>
      <family val="2"/>
    </font>
    <font>
      <sz val="9"/>
      <name val="Arial"/>
      <family val="2"/>
    </font>
    <font>
      <i/>
      <sz val="9"/>
      <name val="Calibri"/>
      <family val="2"/>
      <scheme val="minor"/>
    </font>
    <font>
      <b/>
      <sz val="9"/>
      <name val="Calibri"/>
      <family val="2"/>
      <scheme val="minor"/>
    </font>
    <font>
      <sz val="11"/>
      <name val="Calibri"/>
      <family val="2"/>
      <scheme val="minor"/>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9"/>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rgb="FFC0C0C0"/>
        <bgColor rgb="FFC0C0C0"/>
      </patternFill>
    </fill>
    <fill>
      <patternFill patternType="solid">
        <fgColor theme="7" tint="0.79998168889431442"/>
        <bgColor theme="7" tint="0.79998168889431442"/>
      </patternFill>
    </fill>
    <fill>
      <patternFill patternType="solid">
        <fgColor indexed="43"/>
        <bgColor theme="7"/>
      </patternFill>
    </fill>
    <fill>
      <patternFill patternType="solid">
        <fgColor theme="7"/>
        <bgColor theme="7"/>
      </patternFill>
    </fill>
    <fill>
      <patternFill patternType="solid">
        <fgColor theme="0" tint="-0.34998626667073579"/>
        <bgColor indexed="64"/>
      </patternFill>
    </fill>
    <fill>
      <patternFill patternType="solid">
        <fgColor indexed="22"/>
        <bgColor indexed="0"/>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11"/>
        <bgColor theme="4" tint="0.79998168889431442"/>
      </patternFill>
    </fill>
    <fill>
      <patternFill patternType="solid">
        <fgColor indexed="11"/>
        <bgColor rgb="FF000000"/>
      </patternFill>
    </fill>
    <fill>
      <patternFill patternType="solid">
        <fgColor indexed="41"/>
        <bgColor theme="4" tint="0.79998168889431442"/>
      </patternFill>
    </fill>
    <fill>
      <patternFill patternType="solid">
        <fgColor theme="9" tint="0.79998168889431442"/>
        <bgColor indexed="64"/>
      </patternFill>
    </fill>
    <fill>
      <patternFill patternType="solid">
        <fgColor rgb="FF00FF00"/>
        <bgColor indexed="64"/>
      </patternFill>
    </fill>
    <fill>
      <patternFill patternType="solid">
        <fgColor indexed="10"/>
        <bgColor indexed="64"/>
      </patternFill>
    </fill>
  </fills>
  <borders count="48">
    <border>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rgb="FFD0D7E5"/>
      </left>
      <right style="thin">
        <color rgb="FFD0D7E5"/>
      </right>
      <top/>
      <bottom/>
      <diagonal/>
    </border>
    <border>
      <left/>
      <right/>
      <top style="thin">
        <color indexed="64"/>
      </top>
      <bottom style="thin">
        <color theme="7" tint="0.39997558519241921"/>
      </bottom>
      <diagonal/>
    </border>
    <border>
      <left/>
      <right style="thin">
        <color indexed="64"/>
      </right>
      <top style="thin">
        <color indexed="64"/>
      </top>
      <bottom style="thin">
        <color theme="7" tint="0.3999755851924192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22"/>
      </top>
      <bottom style="thin">
        <color indexed="22"/>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theme="4" tint="0.39997558519241921"/>
      </top>
      <bottom style="thin">
        <color indexed="22"/>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7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37" fontId="3" fillId="20" borderId="1" applyBorder="0" applyProtection="0">
      <alignment vertical="center"/>
    </xf>
    <xf numFmtId="0" fontId="13" fillId="3" borderId="0" applyNumberFormat="0" applyBorder="0" applyAlignment="0" applyProtection="0"/>
    <xf numFmtId="0" fontId="4" fillId="21" borderId="0" applyBorder="0">
      <alignment horizontal="left" vertical="center" indent="1"/>
    </xf>
    <xf numFmtId="0" fontId="14" fillId="22" borderId="2" applyNumberFormat="0" applyAlignment="0" applyProtection="0"/>
    <xf numFmtId="0" fontId="8" fillId="0" borderId="0" applyFill="0" applyBorder="0" applyProtection="0">
      <alignment horizontal="center" vertical="center"/>
    </xf>
    <xf numFmtId="0" fontId="15" fillId="23" borderId="3" applyNumberFormat="0" applyAlignment="0" applyProtection="0"/>
    <xf numFmtId="43" fontId="2" fillId="0" borderId="0" applyFont="0" applyFill="0" applyBorder="0" applyAlignment="0" applyProtection="0"/>
    <xf numFmtId="0" fontId="7" fillId="0" borderId="0" applyFill="0" applyBorder="0" applyAlignment="0" applyProtection="0"/>
    <xf numFmtId="0" fontId="16" fillId="0" borderId="0" applyNumberFormat="0" applyFill="0" applyBorder="0" applyAlignment="0" applyProtection="0"/>
    <xf numFmtId="167" fontId="9" fillId="0" borderId="0"/>
    <xf numFmtId="166" fontId="9" fillId="0" borderId="0"/>
    <xf numFmtId="165" fontId="9" fillId="0" borderId="0"/>
    <xf numFmtId="0" fontId="17" fillId="4" borderId="0" applyNumberFormat="0" applyBorder="0" applyAlignment="0" applyProtection="0"/>
    <xf numFmtId="37" fontId="5" fillId="24" borderId="4" applyBorder="0">
      <alignment horizontal="left" vertical="center" indent="1"/>
    </xf>
    <xf numFmtId="37" fontId="6" fillId="25" borderId="5" applyFill="0">
      <alignment vertical="center"/>
    </xf>
    <xf numFmtId="0" fontId="6" fillId="26" borderId="6" applyNumberFormat="0">
      <alignment horizontal="left" vertical="top" indent="1"/>
    </xf>
    <xf numFmtId="0" fontId="6" fillId="20" borderId="0" applyBorder="0">
      <alignment horizontal="left" vertical="center" indent="1"/>
    </xf>
    <xf numFmtId="0" fontId="6" fillId="0" borderId="6" applyNumberFormat="0" applyFill="0">
      <alignment horizontal="centerContinuous" vertical="top"/>
    </xf>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8" fillId="0" borderId="0" applyFill="0" applyAlignment="0" applyProtection="0"/>
    <xf numFmtId="0" fontId="8" fillId="0" borderId="10" applyFill="0" applyAlignment="0" applyProtection="0"/>
    <xf numFmtId="0" fontId="21" fillId="7" borderId="2" applyNumberFormat="0" applyAlignment="0" applyProtection="0"/>
    <xf numFmtId="0" fontId="22" fillId="0" borderId="11" applyNumberFormat="0" applyFill="0" applyAlignment="0" applyProtection="0"/>
    <xf numFmtId="0" fontId="23" fillId="27" borderId="0" applyNumberFormat="0" applyBorder="0" applyAlignment="0" applyProtection="0"/>
    <xf numFmtId="37" fontId="3" fillId="20" borderId="12" applyBorder="0">
      <alignment horizontal="left" vertical="center" indent="2"/>
    </xf>
    <xf numFmtId="0" fontId="32" fillId="0" borderId="0"/>
    <xf numFmtId="0" fontId="11" fillId="28" borderId="13" applyNumberFormat="0" applyFont="0" applyAlignment="0" applyProtection="0"/>
    <xf numFmtId="0" fontId="24" fillId="22" borderId="14" applyNumberFormat="0" applyAlignment="0" applyProtection="0"/>
    <xf numFmtId="0" fontId="9" fillId="0" borderId="0"/>
    <xf numFmtId="0" fontId="10" fillId="0" borderId="0"/>
    <xf numFmtId="0" fontId="25" fillId="0" borderId="0"/>
    <xf numFmtId="0" fontId="26" fillId="0" borderId="0"/>
    <xf numFmtId="0" fontId="27" fillId="0" borderId="0"/>
    <xf numFmtId="0" fontId="28" fillId="0" borderId="0"/>
    <xf numFmtId="0" fontId="29"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0" fontId="39"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41" fillId="0" borderId="0"/>
    <xf numFmtId="9" fontId="41" fillId="0" borderId="0" applyFont="0" applyFill="0" applyBorder="0" applyAlignment="0" applyProtection="0"/>
    <xf numFmtId="0" fontId="1" fillId="0" borderId="0"/>
    <xf numFmtId="0" fontId="41" fillId="0" borderId="0"/>
    <xf numFmtId="0" fontId="55" fillId="0" borderId="0"/>
    <xf numFmtId="173" fontId="39" fillId="0" borderId="0"/>
  </cellStyleXfs>
  <cellXfs count="414">
    <xf numFmtId="0" fontId="0" fillId="0" borderId="0" xfId="0"/>
    <xf numFmtId="164" fontId="33" fillId="0" borderId="0" xfId="0" applyNumberFormat="1" applyFont="1" applyFill="1" applyBorder="1" applyAlignment="1">
      <alignment horizontal="center"/>
    </xf>
    <xf numFmtId="170" fontId="33" fillId="0" borderId="0" xfId="0" applyNumberFormat="1" applyFont="1" applyFill="1" applyBorder="1" applyAlignment="1">
      <alignment horizontal="center"/>
    </xf>
    <xf numFmtId="164" fontId="33" fillId="0" borderId="0" xfId="0" applyNumberFormat="1" applyFont="1" applyFill="1" applyBorder="1" applyAlignment="1">
      <alignment horizontal="center" wrapText="1"/>
    </xf>
    <xf numFmtId="0" fontId="33" fillId="0" borderId="0" xfId="0" applyFont="1" applyFill="1" applyBorder="1" applyAlignment="1">
      <alignment horizontal="center" wrapText="1"/>
    </xf>
    <xf numFmtId="0" fontId="34" fillId="0" borderId="0" xfId="0" applyFont="1" applyFill="1" applyBorder="1"/>
    <xf numFmtId="170" fontId="33" fillId="0" borderId="0" xfId="0" applyNumberFormat="1" applyFont="1" applyFill="1" applyBorder="1" applyAlignment="1">
      <alignment horizontal="left"/>
    </xf>
    <xf numFmtId="164" fontId="33" fillId="0" borderId="0" xfId="0" applyNumberFormat="1" applyFont="1" applyFill="1" applyBorder="1" applyAlignment="1"/>
    <xf numFmtId="169" fontId="33" fillId="0" borderId="10" xfId="0" applyNumberFormat="1" applyFont="1" applyFill="1" applyBorder="1" applyAlignment="1">
      <alignment wrapText="1"/>
    </xf>
    <xf numFmtId="168" fontId="33" fillId="0" borderId="0" xfId="0" applyNumberFormat="1" applyFont="1" applyFill="1" applyBorder="1" applyAlignment="1"/>
    <xf numFmtId="169" fontId="33" fillId="0" borderId="0" xfId="0" applyNumberFormat="1" applyFont="1" applyFill="1" applyBorder="1" applyAlignment="1"/>
    <xf numFmtId="0" fontId="33" fillId="0" borderId="10" xfId="0" applyFont="1" applyFill="1" applyBorder="1" applyAlignment="1"/>
    <xf numFmtId="169" fontId="33" fillId="0" borderId="10" xfId="0" applyNumberFormat="1" applyFont="1" applyFill="1" applyBorder="1" applyAlignment="1"/>
    <xf numFmtId="0" fontId="33" fillId="0" borderId="0" xfId="0" applyFont="1" applyFill="1" applyBorder="1" applyAlignment="1">
      <alignment horizontal="left"/>
    </xf>
    <xf numFmtId="169" fontId="33" fillId="0" borderId="10" xfId="0" applyNumberFormat="1" applyFont="1" applyFill="1" applyBorder="1" applyAlignment="1">
      <alignment horizontal="center" wrapText="1"/>
    </xf>
    <xf numFmtId="0" fontId="37" fillId="0" borderId="10" xfId="0" applyFont="1" applyFill="1" applyBorder="1" applyAlignment="1" applyProtection="1">
      <alignment horizontal="center"/>
    </xf>
    <xf numFmtId="164" fontId="33" fillId="0" borderId="10" xfId="0" applyNumberFormat="1" applyFont="1" applyFill="1" applyBorder="1" applyAlignment="1"/>
    <xf numFmtId="168" fontId="33" fillId="0" borderId="10" xfId="0" applyNumberFormat="1" applyFont="1" applyFill="1" applyBorder="1" applyAlignment="1"/>
    <xf numFmtId="0" fontId="33" fillId="0" borderId="0" xfId="0" applyFont="1" applyFill="1" applyBorder="1" applyAlignment="1"/>
    <xf numFmtId="170" fontId="33" fillId="30" borderId="16" xfId="0" quotePrefix="1" applyNumberFormat="1" applyFont="1" applyFill="1" applyBorder="1" applyAlignment="1">
      <alignment horizontal="center"/>
    </xf>
    <xf numFmtId="0" fontId="33" fillId="0" borderId="16" xfId="0" applyFont="1" applyFill="1" applyBorder="1" applyAlignment="1">
      <alignment horizontal="left"/>
    </xf>
    <xf numFmtId="170" fontId="33" fillId="0" borderId="16" xfId="0" applyNumberFormat="1" applyFont="1" applyFill="1" applyBorder="1" applyAlignment="1">
      <alignment horizontal="left"/>
    </xf>
    <xf numFmtId="164" fontId="33" fillId="0" borderId="16" xfId="0" applyNumberFormat="1" applyFont="1" applyFill="1" applyBorder="1" applyAlignment="1">
      <alignment horizontal="center"/>
    </xf>
    <xf numFmtId="168" fontId="33" fillId="0" borderId="0" xfId="0" applyNumberFormat="1" applyFont="1" applyFill="1" applyBorder="1" applyAlignment="1">
      <alignment horizontal="right"/>
    </xf>
    <xf numFmtId="0" fontId="33" fillId="0" borderId="16" xfId="0" applyFont="1" applyFill="1" applyBorder="1" applyAlignment="1">
      <alignment horizontal="left" wrapText="1"/>
    </xf>
    <xf numFmtId="164" fontId="33" fillId="0" borderId="16" xfId="0" applyNumberFormat="1" applyFont="1" applyFill="1" applyBorder="1" applyAlignment="1">
      <alignment horizontal="left"/>
    </xf>
    <xf numFmtId="0" fontId="33" fillId="30" borderId="16" xfId="0" applyFont="1" applyFill="1" applyBorder="1" applyAlignment="1">
      <alignment horizontal="center"/>
    </xf>
    <xf numFmtId="0" fontId="33" fillId="0" borderId="16" xfId="0" applyFont="1" applyFill="1" applyBorder="1" applyAlignment="1">
      <alignment wrapText="1"/>
    </xf>
    <xf numFmtId="0" fontId="33" fillId="0" borderId="10" xfId="0" applyFont="1" applyFill="1" applyBorder="1" applyAlignment="1">
      <alignment horizontal="center"/>
    </xf>
    <xf numFmtId="164" fontId="33" fillId="31" borderId="0" xfId="0" applyNumberFormat="1" applyFont="1" applyFill="1" applyBorder="1" applyAlignment="1">
      <alignment horizontal="center"/>
    </xf>
    <xf numFmtId="171" fontId="33" fillId="0" borderId="0" xfId="0" applyNumberFormat="1" applyFont="1"/>
    <xf numFmtId="0" fontId="35" fillId="0" borderId="0" xfId="0" applyFont="1" applyFill="1" applyBorder="1" applyAlignment="1">
      <alignment horizontal="center"/>
    </xf>
    <xf numFmtId="164" fontId="34" fillId="0" borderId="0" xfId="0" applyNumberFormat="1" applyFont="1"/>
    <xf numFmtId="164" fontId="34" fillId="0" borderId="0" xfId="0" applyNumberFormat="1" applyFont="1" applyFill="1" applyBorder="1"/>
    <xf numFmtId="169" fontId="33" fillId="0" borderId="16" xfId="0" applyNumberFormat="1" applyFont="1" applyFill="1" applyBorder="1" applyAlignment="1"/>
    <xf numFmtId="164" fontId="33" fillId="0" borderId="16" xfId="0" applyNumberFormat="1" applyFont="1" applyFill="1" applyBorder="1" applyAlignment="1"/>
    <xf numFmtId="0" fontId="41" fillId="0" borderId="0" xfId="69" applyFill="1"/>
    <xf numFmtId="0" fontId="41" fillId="0" borderId="0" xfId="69"/>
    <xf numFmtId="0" fontId="41" fillId="0" borderId="0" xfId="69" applyAlignment="1">
      <alignment horizontal="left"/>
    </xf>
    <xf numFmtId="171" fontId="41" fillId="0" borderId="0" xfId="69" applyNumberFormat="1"/>
    <xf numFmtId="170" fontId="38" fillId="36" borderId="4" xfId="0" applyNumberFormat="1" applyFont="1" applyFill="1" applyBorder="1" applyAlignment="1">
      <alignment horizontal="left"/>
    </xf>
    <xf numFmtId="0" fontId="40" fillId="36" borderId="22" xfId="0" applyFont="1" applyFill="1" applyBorder="1" applyAlignment="1">
      <alignment horizontal="left"/>
    </xf>
    <xf numFmtId="164" fontId="35" fillId="36" borderId="25" xfId="0" applyNumberFormat="1" applyFont="1" applyFill="1" applyBorder="1" applyAlignment="1">
      <alignment horizontal="left"/>
    </xf>
    <xf numFmtId="164" fontId="35" fillId="36" borderId="24" xfId="0" applyNumberFormat="1" applyFont="1" applyFill="1" applyBorder="1" applyAlignment="1">
      <alignment horizontal="left"/>
    </xf>
    <xf numFmtId="0" fontId="35" fillId="36" borderId="4" xfId="0" applyFont="1" applyFill="1" applyBorder="1" applyAlignment="1">
      <alignment horizontal="left"/>
    </xf>
    <xf numFmtId="0" fontId="36" fillId="36" borderId="0" xfId="0" applyFont="1" applyFill="1" applyBorder="1" applyAlignment="1">
      <alignment horizontal="left"/>
    </xf>
    <xf numFmtId="0" fontId="36" fillId="36" borderId="26" xfId="0" applyFont="1" applyFill="1" applyBorder="1" applyAlignment="1">
      <alignment horizontal="left"/>
    </xf>
    <xf numFmtId="164" fontId="35" fillId="36" borderId="0" xfId="0" applyNumberFormat="1" applyFont="1" applyFill="1" applyBorder="1" applyAlignment="1">
      <alignment horizontal="left"/>
    </xf>
    <xf numFmtId="164" fontId="35" fillId="36" borderId="26" xfId="0" applyNumberFormat="1" applyFont="1" applyFill="1" applyBorder="1" applyAlignment="1">
      <alignment horizontal="left"/>
    </xf>
    <xf numFmtId="0" fontId="40" fillId="0" borderId="0" xfId="0" applyFont="1" applyAlignment="1">
      <alignment horizontal="center"/>
    </xf>
    <xf numFmtId="0" fontId="43" fillId="43" borderId="16" xfId="0" applyFont="1" applyFill="1" applyBorder="1" applyAlignment="1" applyProtection="1">
      <alignment horizontal="center" vertical="center"/>
    </xf>
    <xf numFmtId="170" fontId="34" fillId="0" borderId="0" xfId="0" quotePrefix="1" applyNumberFormat="1" applyFont="1" applyFill="1" applyBorder="1" applyAlignment="1">
      <alignment horizontal="center"/>
    </xf>
    <xf numFmtId="0" fontId="34" fillId="0" borderId="0" xfId="0" applyFont="1" applyFill="1" applyBorder="1" applyAlignment="1">
      <alignment horizontal="center"/>
    </xf>
    <xf numFmtId="0" fontId="44" fillId="0" borderId="27" xfId="0" applyFont="1" applyFill="1" applyBorder="1" applyAlignment="1" applyProtection="1">
      <alignment vertical="center" wrapText="1"/>
    </xf>
    <xf numFmtId="172" fontId="34" fillId="0" borderId="0" xfId="0" applyNumberFormat="1" applyFont="1"/>
    <xf numFmtId="0" fontId="41" fillId="0" borderId="0" xfId="69" applyFill="1" applyBorder="1"/>
    <xf numFmtId="164" fontId="34" fillId="31" borderId="0" xfId="0" applyNumberFormat="1" applyFont="1" applyFill="1" applyBorder="1" applyAlignment="1">
      <alignment horizontal="center"/>
    </xf>
    <xf numFmtId="164" fontId="43" fillId="0" borderId="12" xfId="69" applyNumberFormat="1" applyFont="1" applyFill="1" applyBorder="1" applyAlignment="1" applyProtection="1">
      <alignment horizontal="right" vertical="center" wrapText="1"/>
    </xf>
    <xf numFmtId="169" fontId="41" fillId="0" borderId="0" xfId="69" applyNumberFormat="1"/>
    <xf numFmtId="164" fontId="45" fillId="31" borderId="16" xfId="52" applyNumberFormat="1" applyFont="1" applyFill="1" applyBorder="1" applyAlignment="1"/>
    <xf numFmtId="164" fontId="45" fillId="31" borderId="16" xfId="52" applyNumberFormat="1" applyFont="1" applyFill="1" applyBorder="1" applyAlignment="1">
      <alignment horizontal="center"/>
    </xf>
    <xf numFmtId="37" fontId="45" fillId="20" borderId="16" xfId="52" applyFont="1" applyBorder="1" applyAlignment="1">
      <alignment horizontal="center"/>
    </xf>
    <xf numFmtId="0" fontId="46" fillId="0" borderId="0" xfId="0" applyFont="1"/>
    <xf numFmtId="0" fontId="46" fillId="0" borderId="0" xfId="0" applyFont="1" applyBorder="1"/>
    <xf numFmtId="164" fontId="46" fillId="0" borderId="0" xfId="0" applyNumberFormat="1" applyFont="1"/>
    <xf numFmtId="0" fontId="48" fillId="0" borderId="0" xfId="69" applyFont="1"/>
    <xf numFmtId="0" fontId="47" fillId="0" borderId="0" xfId="69" applyFont="1" applyFill="1" applyBorder="1" applyAlignment="1">
      <alignment horizontal="left"/>
    </xf>
    <xf numFmtId="0" fontId="47" fillId="0" borderId="0" xfId="69" applyFont="1" applyFill="1"/>
    <xf numFmtId="0" fontId="48" fillId="0" borderId="0" xfId="69" applyFont="1" applyFill="1"/>
    <xf numFmtId="0" fontId="48" fillId="0" borderId="0" xfId="69" applyFont="1" applyFill="1" applyBorder="1"/>
    <xf numFmtId="0" fontId="50" fillId="35" borderId="16" xfId="69" applyFont="1" applyFill="1" applyBorder="1" applyAlignment="1" applyProtection="1">
      <alignment horizontal="center" vertical="center"/>
    </xf>
    <xf numFmtId="164" fontId="48" fillId="0" borderId="0" xfId="69" applyNumberFormat="1" applyFont="1"/>
    <xf numFmtId="0" fontId="48" fillId="0" borderId="0" xfId="69" applyFont="1" applyAlignment="1">
      <alignment horizontal="left"/>
    </xf>
    <xf numFmtId="171" fontId="48" fillId="0" borderId="0" xfId="69" applyNumberFormat="1" applyFont="1"/>
    <xf numFmtId="169" fontId="48" fillId="0" borderId="0" xfId="69" applyNumberFormat="1" applyFont="1"/>
    <xf numFmtId="171" fontId="50" fillId="42" borderId="16" xfId="69" applyNumberFormat="1" applyFont="1" applyFill="1" applyBorder="1" applyAlignment="1" applyProtection="1">
      <alignment horizontal="center" vertical="center"/>
    </xf>
    <xf numFmtId="0" fontId="50" fillId="42" borderId="16" xfId="69" applyFont="1" applyFill="1" applyBorder="1" applyAlignment="1" applyProtection="1">
      <alignment horizontal="center" vertical="center"/>
    </xf>
    <xf numFmtId="0" fontId="45" fillId="42" borderId="16" xfId="69" applyFont="1" applyFill="1" applyBorder="1" applyAlignment="1" applyProtection="1">
      <alignment horizontal="center" vertical="center"/>
    </xf>
    <xf numFmtId="0" fontId="50" fillId="39" borderId="16" xfId="69" applyFont="1" applyFill="1" applyBorder="1" applyAlignment="1" applyProtection="1">
      <alignment horizontal="center" vertical="center"/>
    </xf>
    <xf numFmtId="0" fontId="45" fillId="0" borderId="16" xfId="0" applyFont="1" applyBorder="1" applyAlignment="1">
      <alignment horizontal="center"/>
    </xf>
    <xf numFmtId="0" fontId="46" fillId="0" borderId="0" xfId="0" applyFont="1" applyBorder="1" applyAlignment="1">
      <alignment wrapText="1"/>
    </xf>
    <xf numFmtId="164" fontId="45" fillId="31" borderId="16" xfId="0" applyNumberFormat="1" applyFont="1" applyFill="1" applyBorder="1" applyAlignment="1">
      <alignment horizontal="center"/>
    </xf>
    <xf numFmtId="0" fontId="35" fillId="0" borderId="10" xfId="0" applyFont="1" applyFill="1" applyBorder="1" applyAlignment="1">
      <alignment horizontal="center"/>
    </xf>
    <xf numFmtId="164" fontId="34" fillId="0" borderId="10" xfId="0" applyNumberFormat="1" applyFont="1" applyFill="1" applyBorder="1" applyAlignment="1">
      <alignment horizontal="center"/>
    </xf>
    <xf numFmtId="164" fontId="41" fillId="0" borderId="0" xfId="69" applyNumberFormat="1"/>
    <xf numFmtId="0" fontId="43" fillId="0" borderId="27" xfId="0" applyFont="1" applyFill="1" applyBorder="1" applyAlignment="1" applyProtection="1">
      <alignment vertical="center" wrapText="1"/>
    </xf>
    <xf numFmtId="164" fontId="35" fillId="0" borderId="12" xfId="0" applyNumberFormat="1" applyFont="1" applyBorder="1"/>
    <xf numFmtId="0" fontId="40" fillId="0" borderId="0" xfId="0" applyFont="1" applyFill="1" applyBorder="1" applyAlignment="1">
      <alignment horizontal="center"/>
    </xf>
    <xf numFmtId="168" fontId="33" fillId="0" borderId="0" xfId="0" applyNumberFormat="1" applyFont="1" applyFill="1" applyBorder="1" applyAlignment="1">
      <alignment horizontal="center"/>
    </xf>
    <xf numFmtId="169" fontId="33" fillId="0" borderId="10" xfId="0" applyNumberFormat="1" applyFont="1" applyFill="1" applyBorder="1" applyAlignment="1">
      <alignment horizontal="center"/>
    </xf>
    <xf numFmtId="164" fontId="50" fillId="44" borderId="16" xfId="69" applyNumberFormat="1" applyFont="1" applyFill="1" applyBorder="1" applyAlignment="1">
      <alignment vertical="center" wrapText="1"/>
    </xf>
    <xf numFmtId="164" fontId="45" fillId="35" borderId="16" xfId="52" applyNumberFormat="1" applyFont="1" applyFill="1" applyBorder="1" applyAlignment="1">
      <alignment horizontal="center"/>
    </xf>
    <xf numFmtId="0" fontId="45" fillId="42" borderId="16" xfId="0" applyFont="1" applyFill="1" applyBorder="1" applyAlignment="1">
      <alignment horizontal="center" wrapText="1"/>
    </xf>
    <xf numFmtId="37" fontId="49" fillId="0" borderId="0" xfId="52" applyFont="1" applyFill="1" applyBorder="1" applyAlignment="1">
      <alignment wrapText="1"/>
    </xf>
    <xf numFmtId="164" fontId="47" fillId="31" borderId="16" xfId="52" applyNumberFormat="1" applyFont="1" applyFill="1" applyBorder="1" applyAlignment="1">
      <alignment horizontal="center"/>
    </xf>
    <xf numFmtId="164" fontId="47" fillId="31" borderId="16" xfId="52" applyNumberFormat="1" applyFont="1" applyFill="1" applyBorder="1" applyAlignment="1"/>
    <xf numFmtId="169" fontId="47" fillId="31" borderId="16" xfId="52" applyNumberFormat="1" applyFont="1" applyFill="1" applyBorder="1" applyAlignment="1"/>
    <xf numFmtId="37" fontId="45" fillId="45" borderId="16" xfId="52" applyNumberFormat="1" applyFont="1" applyFill="1" applyBorder="1" applyAlignment="1">
      <alignment wrapText="1"/>
    </xf>
    <xf numFmtId="164" fontId="45" fillId="45" borderId="16" xfId="0" applyNumberFormat="1" applyFont="1" applyFill="1" applyBorder="1"/>
    <xf numFmtId="0" fontId="47" fillId="45" borderId="28" xfId="69" applyNumberFormat="1" applyFont="1" applyFill="1" applyBorder="1" applyAlignment="1"/>
    <xf numFmtId="0" fontId="47" fillId="45" borderId="29" xfId="69" applyNumberFormat="1" applyFont="1" applyFill="1" applyBorder="1" applyAlignment="1"/>
    <xf numFmtId="0" fontId="47" fillId="0" borderId="0" xfId="69" applyNumberFormat="1" applyFont="1" applyFill="1" applyBorder="1" applyAlignment="1"/>
    <xf numFmtId="164" fontId="50" fillId="31" borderId="0" xfId="69" applyNumberFormat="1" applyFont="1" applyFill="1" applyBorder="1" applyAlignment="1" applyProtection="1">
      <alignment horizontal="left" vertical="center"/>
    </xf>
    <xf numFmtId="164" fontId="50" fillId="31" borderId="0" xfId="69" applyNumberFormat="1" applyFont="1" applyFill="1" applyBorder="1" applyAlignment="1" applyProtection="1">
      <alignment horizontal="center" vertical="center"/>
    </xf>
    <xf numFmtId="169" fontId="50" fillId="31" borderId="0" xfId="69" applyNumberFormat="1" applyFont="1" applyFill="1" applyBorder="1" applyAlignment="1" applyProtection="1">
      <alignment horizontal="center" vertical="center"/>
    </xf>
    <xf numFmtId="0" fontId="42" fillId="31" borderId="0" xfId="69" applyFont="1" applyFill="1" applyBorder="1"/>
    <xf numFmtId="164" fontId="47" fillId="45" borderId="28" xfId="69" applyNumberFormat="1" applyFont="1" applyFill="1" applyBorder="1" applyAlignment="1"/>
    <xf numFmtId="164" fontId="47" fillId="0" borderId="0" xfId="69" applyNumberFormat="1" applyFont="1" applyFill="1" applyBorder="1" applyAlignment="1"/>
    <xf numFmtId="37" fontId="48" fillId="32" borderId="22" xfId="52" applyNumberFormat="1" applyFont="1" applyFill="1" applyBorder="1" applyAlignment="1">
      <alignment horizontal="left"/>
    </xf>
    <xf numFmtId="37" fontId="48" fillId="32" borderId="25" xfId="52" applyNumberFormat="1" applyFont="1" applyFill="1" applyBorder="1" applyAlignment="1">
      <alignment wrapText="1"/>
    </xf>
    <xf numFmtId="37" fontId="48" fillId="32" borderId="24" xfId="52" applyNumberFormat="1" applyFont="1" applyFill="1" applyBorder="1" applyAlignment="1">
      <alignment wrapText="1"/>
    </xf>
    <xf numFmtId="37" fontId="48" fillId="32" borderId="4" xfId="52" applyNumberFormat="1" applyFont="1" applyFill="1" applyBorder="1" applyAlignment="1">
      <alignment horizontal="left"/>
    </xf>
    <xf numFmtId="37" fontId="48" fillId="32" borderId="0" xfId="52" applyNumberFormat="1" applyFont="1" applyFill="1" applyBorder="1" applyAlignment="1">
      <alignment wrapText="1"/>
    </xf>
    <xf numFmtId="37" fontId="48" fillId="32" borderId="26" xfId="52" applyNumberFormat="1" applyFont="1" applyFill="1" applyBorder="1" applyAlignment="1">
      <alignment wrapText="1"/>
    </xf>
    <xf numFmtId="37" fontId="48" fillId="32" borderId="23" xfId="52" applyNumberFormat="1" applyFont="1" applyFill="1" applyBorder="1" applyAlignment="1">
      <alignment horizontal="left"/>
    </xf>
    <xf numFmtId="37" fontId="48" fillId="32" borderId="10" xfId="52" applyNumberFormat="1" applyFont="1" applyFill="1" applyBorder="1" applyAlignment="1">
      <alignment wrapText="1"/>
    </xf>
    <xf numFmtId="37" fontId="48" fillId="32" borderId="21" xfId="52" applyNumberFormat="1" applyFont="1" applyFill="1" applyBorder="1" applyAlignment="1">
      <alignment wrapText="1"/>
    </xf>
    <xf numFmtId="170" fontId="47" fillId="46" borderId="16" xfId="0" applyNumberFormat="1" applyFont="1" applyFill="1" applyBorder="1" applyAlignment="1">
      <alignment horizontal="center"/>
    </xf>
    <xf numFmtId="0" fontId="50" fillId="46" borderId="12" xfId="69" applyFont="1" applyFill="1" applyBorder="1" applyAlignment="1">
      <alignment horizontal="left" vertical="center"/>
    </xf>
    <xf numFmtId="0" fontId="50" fillId="35" borderId="16" xfId="69" applyFont="1" applyFill="1" applyBorder="1" applyAlignment="1">
      <alignment horizontal="center" vertical="center"/>
    </xf>
    <xf numFmtId="0" fontId="45" fillId="41" borderId="16" xfId="69" applyFont="1" applyFill="1" applyBorder="1" applyAlignment="1">
      <alignment horizontal="center" vertical="center"/>
    </xf>
    <xf numFmtId="0" fontId="50" fillId="33" borderId="16" xfId="69" applyFont="1" applyFill="1" applyBorder="1" applyAlignment="1">
      <alignment horizontal="center" vertical="center"/>
    </xf>
    <xf numFmtId="0" fontId="50" fillId="40" borderId="16" xfId="69" applyFont="1" applyFill="1" applyBorder="1" applyAlignment="1">
      <alignment horizontal="center" vertical="center"/>
    </xf>
    <xf numFmtId="0" fontId="50" fillId="31" borderId="16" xfId="69" applyFont="1" applyFill="1" applyBorder="1" applyAlignment="1">
      <alignment horizontal="center" vertical="center"/>
    </xf>
    <xf numFmtId="164" fontId="41" fillId="0" borderId="0" xfId="69" applyNumberFormat="1" applyFill="1" applyBorder="1"/>
    <xf numFmtId="168" fontId="33" fillId="29" borderId="0" xfId="0" applyNumberFormat="1" applyFont="1" applyFill="1" applyBorder="1" applyAlignment="1">
      <alignment horizontal="right"/>
    </xf>
    <xf numFmtId="4" fontId="37" fillId="29" borderId="19" xfId="0" applyNumberFormat="1" applyFont="1" applyFill="1" applyBorder="1" applyAlignment="1" applyProtection="1">
      <alignment horizontal="right" vertical="center" wrapText="1"/>
    </xf>
    <xf numFmtId="164" fontId="34" fillId="31" borderId="0" xfId="0" applyNumberFormat="1" applyFont="1" applyFill="1"/>
    <xf numFmtId="0" fontId="53" fillId="0" borderId="0" xfId="66" applyFont="1"/>
    <xf numFmtId="0" fontId="53" fillId="0" borderId="0" xfId="66" applyFont="1" applyFill="1" applyBorder="1"/>
    <xf numFmtId="0" fontId="34" fillId="0" borderId="0" xfId="65" applyFont="1" applyAlignment="1">
      <alignment horizontal="center"/>
    </xf>
    <xf numFmtId="0" fontId="34" fillId="0" borderId="0" xfId="0" applyFont="1" applyFill="1" applyBorder="1" applyAlignment="1">
      <alignment wrapText="1"/>
    </xf>
    <xf numFmtId="0" fontId="34" fillId="0" borderId="0" xfId="0" applyFont="1" applyFill="1" applyBorder="1" applyAlignment="1">
      <alignment horizontal="right"/>
    </xf>
    <xf numFmtId="0" fontId="34" fillId="0" borderId="0" xfId="0" applyFont="1" applyFill="1" applyBorder="1" applyAlignment="1">
      <alignment horizontal="left" wrapText="1"/>
    </xf>
    <xf numFmtId="0" fontId="53" fillId="0" borderId="0" xfId="66" applyFont="1" applyFill="1" applyBorder="1" applyAlignment="1">
      <alignment horizontal="right"/>
    </xf>
    <xf numFmtId="164" fontId="47" fillId="0" borderId="21" xfId="52" applyNumberFormat="1" applyFont="1" applyFill="1" applyBorder="1" applyAlignment="1">
      <alignment horizontal="center"/>
    </xf>
    <xf numFmtId="164" fontId="47" fillId="0" borderId="20" xfId="52" applyNumberFormat="1" applyFont="1" applyFill="1" applyBorder="1" applyAlignment="1">
      <alignment horizontal="center"/>
    </xf>
    <xf numFmtId="164" fontId="47" fillId="0" borderId="23" xfId="52" applyNumberFormat="1" applyFont="1" applyFill="1" applyBorder="1" applyAlignment="1">
      <alignment horizontal="center"/>
    </xf>
    <xf numFmtId="0" fontId="35" fillId="31" borderId="10" xfId="65" applyFont="1" applyFill="1" applyBorder="1" applyAlignment="1">
      <alignment horizontal="center"/>
    </xf>
    <xf numFmtId="0" fontId="35" fillId="31" borderId="10" xfId="65" applyFont="1" applyFill="1" applyBorder="1" applyAlignment="1">
      <alignment horizontal="center" wrapText="1"/>
    </xf>
    <xf numFmtId="164" fontId="34" fillId="0" borderId="0" xfId="0" applyNumberFormat="1" applyFont="1" applyBorder="1" applyAlignment="1">
      <alignment horizontal="center" wrapText="1"/>
    </xf>
    <xf numFmtId="0" fontId="48" fillId="0" borderId="16" xfId="0" applyFont="1" applyFill="1" applyBorder="1" applyAlignment="1">
      <alignment horizontal="left" wrapText="1"/>
    </xf>
    <xf numFmtId="170" fontId="48" fillId="0" borderId="16" xfId="0" applyNumberFormat="1" applyFont="1" applyFill="1" applyBorder="1" applyAlignment="1">
      <alignment horizontal="left"/>
    </xf>
    <xf numFmtId="0" fontId="48" fillId="0" borderId="16" xfId="0" applyFont="1" applyFill="1" applyBorder="1" applyAlignment="1">
      <alignment horizontal="left"/>
    </xf>
    <xf numFmtId="0" fontId="48" fillId="0" borderId="17" xfId="0" applyFont="1" applyFill="1" applyBorder="1" applyAlignment="1">
      <alignment horizontal="center"/>
    </xf>
    <xf numFmtId="170" fontId="48" fillId="0" borderId="17" xfId="0" applyNumberFormat="1" applyFont="1" applyFill="1" applyBorder="1" applyAlignment="1">
      <alignment horizontal="center"/>
    </xf>
    <xf numFmtId="164" fontId="45" fillId="33" borderId="21" xfId="52" applyNumberFormat="1" applyFont="1" applyFill="1" applyBorder="1" applyAlignment="1">
      <alignment horizontal="center"/>
    </xf>
    <xf numFmtId="164" fontId="45" fillId="33" borderId="20" xfId="52" applyNumberFormat="1" applyFont="1" applyFill="1" applyBorder="1" applyAlignment="1">
      <alignment horizontal="center"/>
    </xf>
    <xf numFmtId="164" fontId="45" fillId="33" borderId="23" xfId="52" applyNumberFormat="1" applyFont="1" applyFill="1" applyBorder="1" applyAlignment="1">
      <alignment horizontal="center"/>
    </xf>
    <xf numFmtId="0" fontId="41" fillId="0" borderId="0" xfId="69" applyFont="1"/>
    <xf numFmtId="164" fontId="48" fillId="0" borderId="16" xfId="69" applyNumberFormat="1" applyFont="1" applyFill="1" applyBorder="1" applyAlignment="1">
      <alignment vertical="center" wrapText="1"/>
    </xf>
    <xf numFmtId="169" fontId="48" fillId="0" borderId="16" xfId="69" applyNumberFormat="1" applyFont="1" applyFill="1" applyBorder="1" applyAlignment="1">
      <alignment horizontal="right" vertical="center" wrapText="1"/>
    </xf>
    <xf numFmtId="171" fontId="48" fillId="0" borderId="1" xfId="69" applyNumberFormat="1" applyFont="1" applyFill="1" applyBorder="1" applyAlignment="1">
      <alignment horizontal="right" vertical="center" wrapText="1"/>
    </xf>
    <xf numFmtId="164" fontId="48" fillId="0" borderId="16" xfId="69" applyNumberFormat="1" applyFont="1" applyFill="1" applyBorder="1" applyAlignment="1">
      <alignment wrapText="1"/>
    </xf>
    <xf numFmtId="169" fontId="48" fillId="0" borderId="16" xfId="69" applyNumberFormat="1" applyFont="1" applyFill="1" applyBorder="1" applyAlignment="1">
      <alignment horizontal="right" wrapText="1"/>
    </xf>
    <xf numFmtId="171" fontId="48" fillId="0" borderId="1" xfId="69" applyNumberFormat="1" applyFont="1" applyFill="1" applyBorder="1" applyAlignment="1">
      <alignment horizontal="right" wrapText="1"/>
    </xf>
    <xf numFmtId="164" fontId="48" fillId="0" borderId="16" xfId="69" applyNumberFormat="1" applyFont="1" applyFill="1" applyBorder="1" applyAlignment="1">
      <alignment horizontal="right" wrapText="1"/>
    </xf>
    <xf numFmtId="0" fontId="41" fillId="0" borderId="0" xfId="69" applyFont="1" applyAlignment="1">
      <alignment horizontal="left"/>
    </xf>
    <xf numFmtId="171" fontId="41" fillId="0" borderId="0" xfId="69" applyNumberFormat="1" applyFont="1"/>
    <xf numFmtId="169" fontId="41" fillId="0" borderId="0" xfId="69" applyNumberFormat="1" applyFont="1"/>
    <xf numFmtId="170" fontId="48" fillId="0" borderId="16" xfId="0" applyNumberFormat="1" applyFont="1" applyFill="1" applyBorder="1" applyAlignment="1">
      <alignment horizontal="left" wrapText="1"/>
    </xf>
    <xf numFmtId="164" fontId="48" fillId="0" borderId="1" xfId="69" applyNumberFormat="1" applyFont="1" applyFill="1" applyBorder="1" applyAlignment="1">
      <alignment vertical="center" wrapText="1"/>
    </xf>
    <xf numFmtId="169" fontId="33" fillId="0" borderId="0" xfId="0" applyNumberFormat="1" applyFont="1" applyFill="1" applyBorder="1" applyAlignment="1">
      <alignment horizontal="center"/>
    </xf>
    <xf numFmtId="170" fontId="33" fillId="0" borderId="0" xfId="0" applyNumberFormat="1" applyFont="1" applyFill="1" applyBorder="1" applyAlignment="1"/>
    <xf numFmtId="164" fontId="34" fillId="31" borderId="0" xfId="0" applyNumberFormat="1" applyFont="1" applyFill="1" applyBorder="1" applyAlignment="1">
      <alignment horizontal="right"/>
    </xf>
    <xf numFmtId="0" fontId="34" fillId="0" borderId="0" xfId="0" applyFont="1"/>
    <xf numFmtId="0" fontId="34" fillId="0" borderId="0" xfId="0" applyFont="1" applyFill="1" applyBorder="1" applyAlignment="1">
      <alignment horizontal="left"/>
    </xf>
    <xf numFmtId="0" fontId="53" fillId="0" borderId="0" xfId="66" applyFont="1" applyAlignment="1">
      <alignment wrapText="1"/>
    </xf>
    <xf numFmtId="164" fontId="34" fillId="0" borderId="0" xfId="0" applyNumberFormat="1" applyFont="1" applyFill="1" applyBorder="1" applyAlignment="1">
      <alignment horizontal="left"/>
    </xf>
    <xf numFmtId="164" fontId="34" fillId="0" borderId="0" xfId="0" applyNumberFormat="1" applyFont="1" applyBorder="1" applyAlignment="1"/>
    <xf numFmtId="0" fontId="34" fillId="0" borderId="0" xfId="0" quotePrefix="1" applyFont="1" applyBorder="1" applyAlignment="1">
      <alignment horizontal="right"/>
    </xf>
    <xf numFmtId="0" fontId="34" fillId="0" borderId="0" xfId="0" applyFont="1" applyBorder="1" applyAlignment="1">
      <alignment horizontal="right"/>
    </xf>
    <xf numFmtId="0" fontId="43" fillId="31" borderId="16" xfId="69" applyFont="1" applyFill="1" applyBorder="1" applyAlignment="1" applyProtection="1">
      <alignment horizontal="center" vertical="center"/>
    </xf>
    <xf numFmtId="164" fontId="48" fillId="0" borderId="0" xfId="69" applyNumberFormat="1" applyFont="1" applyAlignment="1">
      <alignment horizontal="left"/>
    </xf>
    <xf numFmtId="164" fontId="33" fillId="0" borderId="10" xfId="0" applyNumberFormat="1" applyFont="1" applyFill="1" applyBorder="1" applyAlignment="1">
      <alignment horizontal="center" wrapText="1"/>
    </xf>
    <xf numFmtId="0" fontId="37" fillId="47" borderId="19" xfId="0" applyFont="1" applyFill="1" applyBorder="1" applyAlignment="1" applyProtection="1">
      <alignment vertical="center" wrapText="1"/>
    </xf>
    <xf numFmtId="168" fontId="33" fillId="31" borderId="0" xfId="0" applyNumberFormat="1" applyFont="1" applyFill="1" applyBorder="1" applyAlignment="1">
      <alignment horizontal="right"/>
    </xf>
    <xf numFmtId="170" fontId="33" fillId="31" borderId="0" xfId="0" applyNumberFormat="1" applyFont="1" applyFill="1" applyBorder="1" applyAlignment="1">
      <alignment horizontal="center"/>
    </xf>
    <xf numFmtId="170" fontId="33" fillId="31" borderId="26" xfId="0" applyNumberFormat="1" applyFont="1" applyFill="1" applyBorder="1" applyAlignment="1">
      <alignment horizontal="center"/>
    </xf>
    <xf numFmtId="170" fontId="33" fillId="31" borderId="23" xfId="0" applyNumberFormat="1" applyFont="1" applyFill="1" applyBorder="1" applyAlignment="1">
      <alignment horizontal="left"/>
    </xf>
    <xf numFmtId="170" fontId="33" fillId="31" borderId="10" xfId="0" applyNumberFormat="1" applyFont="1" applyFill="1" applyBorder="1" applyAlignment="1">
      <alignment horizontal="center"/>
    </xf>
    <xf numFmtId="170" fontId="33" fillId="31" borderId="21" xfId="0" applyNumberFormat="1" applyFont="1" applyFill="1" applyBorder="1" applyAlignment="1">
      <alignment horizontal="center"/>
    </xf>
    <xf numFmtId="0" fontId="54" fillId="0" borderId="0" xfId="69" applyFont="1" applyFill="1" applyBorder="1"/>
    <xf numFmtId="0" fontId="33" fillId="0" borderId="0" xfId="0" applyFont="1" applyFill="1" applyBorder="1" applyAlignment="1">
      <alignment horizontal="center"/>
    </xf>
    <xf numFmtId="0" fontId="33" fillId="0" borderId="0" xfId="0" applyFont="1" applyFill="1" applyBorder="1" applyAlignment="1">
      <alignment wrapText="1"/>
    </xf>
    <xf numFmtId="0" fontId="48" fillId="0" borderId="24" xfId="0" applyFont="1" applyFill="1" applyBorder="1" applyAlignment="1">
      <alignment horizontal="center"/>
    </xf>
    <xf numFmtId="164" fontId="50" fillId="0" borderId="16" xfId="69" applyNumberFormat="1" applyFont="1" applyFill="1" applyBorder="1" applyAlignment="1">
      <alignment vertical="center" wrapText="1"/>
    </xf>
    <xf numFmtId="0" fontId="48" fillId="0" borderId="18" xfId="0" applyFont="1" applyFill="1" applyBorder="1" applyAlignment="1">
      <alignment horizontal="left"/>
    </xf>
    <xf numFmtId="0" fontId="46" fillId="0" borderId="0" xfId="0" applyFont="1" applyFill="1" applyBorder="1" applyAlignment="1">
      <alignment horizontal="center"/>
    </xf>
    <xf numFmtId="0" fontId="46" fillId="0" borderId="0" xfId="0" applyFont="1" applyFill="1" applyBorder="1" applyAlignment="1">
      <alignment horizontal="left" wrapText="1"/>
    </xf>
    <xf numFmtId="0" fontId="46" fillId="0" borderId="0" xfId="0" applyFont="1" applyFill="1" applyBorder="1" applyAlignment="1">
      <alignment wrapText="1"/>
    </xf>
    <xf numFmtId="0" fontId="40" fillId="36" borderId="16" xfId="0" applyFont="1" applyFill="1" applyBorder="1" applyAlignment="1">
      <alignment horizontal="left"/>
    </xf>
    <xf numFmtId="164" fontId="35" fillId="36" borderId="16" xfId="0" applyNumberFormat="1" applyFont="1" applyFill="1" applyBorder="1" applyAlignment="1">
      <alignment horizontal="left"/>
    </xf>
    <xf numFmtId="0" fontId="35" fillId="36" borderId="16" xfId="0" applyFont="1" applyFill="1" applyBorder="1" applyAlignment="1">
      <alignment horizontal="left"/>
    </xf>
    <xf numFmtId="0" fontId="36" fillId="36" borderId="16" xfId="0" applyFont="1" applyFill="1" applyBorder="1" applyAlignment="1">
      <alignment horizontal="left"/>
    </xf>
    <xf numFmtId="170" fontId="38" fillId="36" borderId="16" xfId="0" applyNumberFormat="1" applyFont="1" applyFill="1" applyBorder="1" applyAlignment="1">
      <alignment horizontal="left"/>
    </xf>
    <xf numFmtId="0" fontId="34" fillId="0" borderId="16" xfId="0" applyFont="1" applyFill="1" applyBorder="1" applyAlignment="1">
      <alignment wrapText="1"/>
    </xf>
    <xf numFmtId="0" fontId="35" fillId="0" borderId="0" xfId="0" applyFont="1"/>
    <xf numFmtId="0" fontId="40" fillId="0" borderId="0" xfId="69" applyFont="1" applyFill="1" applyBorder="1" applyAlignment="1">
      <alignment horizontal="left"/>
    </xf>
    <xf numFmtId="0" fontId="40" fillId="0" borderId="0" xfId="69" applyFont="1" applyFill="1" applyBorder="1" applyAlignment="1">
      <alignment vertical="center"/>
    </xf>
    <xf numFmtId="0" fontId="43" fillId="0" borderId="1" xfId="69" applyFont="1" applyFill="1" applyBorder="1" applyAlignment="1" applyProtection="1">
      <alignment horizontal="left" vertical="center"/>
    </xf>
    <xf numFmtId="0" fontId="43" fillId="0" borderId="12" xfId="69" applyFont="1" applyFill="1" applyBorder="1" applyAlignment="1" applyProtection="1">
      <alignment horizontal="left" vertical="center"/>
    </xf>
    <xf numFmtId="0" fontId="43" fillId="35" borderId="16" xfId="69" applyFont="1" applyFill="1" applyBorder="1" applyAlignment="1" applyProtection="1">
      <alignment horizontal="center" vertical="center"/>
    </xf>
    <xf numFmtId="0" fontId="35" fillId="41" borderId="16" xfId="69" applyFont="1" applyFill="1" applyBorder="1" applyAlignment="1" applyProtection="1">
      <alignment horizontal="center" vertical="center"/>
    </xf>
    <xf numFmtId="0" fontId="43" fillId="33" borderId="16" xfId="69" applyFont="1" applyFill="1" applyBorder="1" applyAlignment="1" applyProtection="1">
      <alignment horizontal="center" vertical="center"/>
    </xf>
    <xf numFmtId="0" fontId="43" fillId="40" borderId="16" xfId="69" applyFont="1" applyFill="1" applyBorder="1" applyAlignment="1" applyProtection="1">
      <alignment horizontal="center" vertical="center"/>
    </xf>
    <xf numFmtId="0" fontId="40" fillId="37" borderId="1" xfId="69" applyFont="1" applyFill="1" applyBorder="1" applyAlignment="1"/>
    <xf numFmtId="0" fontId="40" fillId="34" borderId="1" xfId="69" applyFont="1" applyFill="1" applyBorder="1" applyAlignment="1"/>
    <xf numFmtId="0" fontId="40" fillId="39" borderId="1" xfId="69" applyFont="1" applyFill="1" applyBorder="1" applyAlignment="1">
      <alignment vertical="center"/>
    </xf>
    <xf numFmtId="164" fontId="53" fillId="29" borderId="0" xfId="72" applyNumberFormat="1" applyFont="1" applyFill="1"/>
    <xf numFmtId="164" fontId="34" fillId="0" borderId="0" xfId="0" applyNumberFormat="1" applyFont="1" applyBorder="1"/>
    <xf numFmtId="164" fontId="35" fillId="32" borderId="0" xfId="0" applyNumberFormat="1" applyFont="1" applyFill="1" applyBorder="1"/>
    <xf numFmtId="164" fontId="34" fillId="0" borderId="12" xfId="0" applyNumberFormat="1" applyFont="1" applyBorder="1"/>
    <xf numFmtId="0" fontId="43" fillId="43" borderId="16" xfId="0" applyFont="1" applyFill="1" applyBorder="1" applyAlignment="1" applyProtection="1">
      <alignment horizontal="center" vertical="center" wrapText="1"/>
    </xf>
    <xf numFmtId="0" fontId="43" fillId="43" borderId="30" xfId="0" applyFont="1" applyFill="1" applyBorder="1" applyAlignment="1" applyProtection="1">
      <alignment horizontal="center" vertical="center" wrapText="1"/>
    </xf>
    <xf numFmtId="10" fontId="44" fillId="0" borderId="19" xfId="0" applyNumberFormat="1" applyFont="1" applyFill="1" applyBorder="1" applyAlignment="1" applyProtection="1">
      <alignment horizontal="right" vertical="center" wrapText="1"/>
    </xf>
    <xf numFmtId="10" fontId="34" fillId="0" borderId="0" xfId="0" applyNumberFormat="1" applyFont="1"/>
    <xf numFmtId="10" fontId="44" fillId="0" borderId="31" xfId="0" applyNumberFormat="1" applyFont="1" applyFill="1" applyBorder="1" applyAlignment="1" applyProtection="1">
      <alignment horizontal="right" vertical="center" wrapText="1"/>
    </xf>
    <xf numFmtId="10" fontId="34" fillId="0" borderId="31" xfId="0" applyNumberFormat="1" applyFont="1" applyBorder="1"/>
    <xf numFmtId="164" fontId="56" fillId="48" borderId="32" xfId="73" applyNumberFormat="1" applyFont="1" applyFill="1" applyBorder="1" applyAlignment="1">
      <alignment horizontal="center"/>
    </xf>
    <xf numFmtId="0" fontId="34" fillId="0" borderId="0" xfId="0" applyFont="1" applyBorder="1"/>
    <xf numFmtId="164" fontId="44" fillId="29" borderId="19" xfId="0" applyNumberFormat="1" applyFont="1" applyFill="1" applyBorder="1" applyAlignment="1" applyProtection="1">
      <alignment horizontal="right" vertical="center" wrapText="1"/>
    </xf>
    <xf numFmtId="0" fontId="34" fillId="29" borderId="0" xfId="0" applyFont="1" applyFill="1" applyAlignment="1">
      <alignment horizontal="center" wrapText="1"/>
    </xf>
    <xf numFmtId="164" fontId="34" fillId="31" borderId="12" xfId="0" applyNumberFormat="1" applyFont="1" applyFill="1" applyBorder="1"/>
    <xf numFmtId="164" fontId="34" fillId="29" borderId="0" xfId="0" applyNumberFormat="1" applyFont="1" applyFill="1" applyBorder="1"/>
    <xf numFmtId="0" fontId="33" fillId="0" borderId="0" xfId="0" applyFont="1"/>
    <xf numFmtId="164" fontId="34" fillId="0" borderId="10" xfId="0" applyNumberFormat="1" applyFont="1" applyBorder="1" applyAlignment="1">
      <alignment horizontal="center"/>
    </xf>
    <xf numFmtId="0" fontId="34" fillId="0" borderId="10" xfId="0" applyFont="1" applyBorder="1" applyAlignment="1">
      <alignment horizontal="center"/>
    </xf>
    <xf numFmtId="0" fontId="34" fillId="0" borderId="10" xfId="0" applyFont="1" applyBorder="1" applyAlignment="1">
      <alignment horizontal="left"/>
    </xf>
    <xf numFmtId="0" fontId="33" fillId="0" borderId="0" xfId="0" applyFont="1" applyFill="1" applyBorder="1"/>
    <xf numFmtId="0" fontId="47" fillId="0" borderId="0" xfId="69" applyFont="1" applyFill="1" applyBorder="1" applyAlignment="1">
      <alignment horizontal="center"/>
    </xf>
    <xf numFmtId="164" fontId="47" fillId="0" borderId="16" xfId="69" applyNumberFormat="1" applyFont="1" applyBorder="1"/>
    <xf numFmtId="0" fontId="48" fillId="0" borderId="0" xfId="69" applyFont="1" applyAlignment="1">
      <alignment horizontal="right"/>
    </xf>
    <xf numFmtId="164" fontId="51" fillId="0" borderId="16" xfId="69" applyNumberFormat="1" applyFont="1" applyFill="1" applyBorder="1" applyAlignment="1">
      <alignment horizontal="right" wrapText="1"/>
    </xf>
    <xf numFmtId="164" fontId="51" fillId="0" borderId="1" xfId="69" applyNumberFormat="1" applyFont="1" applyFill="1" applyBorder="1" applyAlignment="1">
      <alignment horizontal="right" wrapText="1"/>
    </xf>
    <xf numFmtId="164" fontId="51" fillId="0" borderId="18" xfId="69" applyNumberFormat="1" applyFont="1" applyFill="1" applyBorder="1" applyAlignment="1">
      <alignment horizontal="right" wrapText="1"/>
    </xf>
    <xf numFmtId="164" fontId="50" fillId="0" borderId="16" xfId="69" applyNumberFormat="1" applyFont="1" applyFill="1" applyBorder="1" applyAlignment="1">
      <alignment horizontal="right" wrapText="1"/>
    </xf>
    <xf numFmtId="0" fontId="47" fillId="51" borderId="16" xfId="69" applyFont="1" applyFill="1" applyBorder="1" applyAlignment="1">
      <alignment horizontal="center"/>
    </xf>
    <xf numFmtId="164" fontId="48" fillId="0" borderId="1" xfId="69" applyNumberFormat="1" applyFont="1" applyFill="1" applyBorder="1" applyAlignment="1">
      <alignment horizontal="right" wrapText="1"/>
    </xf>
    <xf numFmtId="0" fontId="50" fillId="39" borderId="16" xfId="69" applyFont="1" applyFill="1" applyBorder="1" applyAlignment="1" applyProtection="1">
      <alignment horizontal="center" wrapText="1"/>
    </xf>
    <xf numFmtId="164" fontId="45" fillId="35" borderId="16" xfId="52" applyNumberFormat="1" applyFont="1" applyFill="1" applyBorder="1" applyAlignment="1">
      <alignment horizontal="center" wrapText="1"/>
    </xf>
    <xf numFmtId="0" fontId="47" fillId="51" borderId="16" xfId="69" applyFont="1" applyFill="1" applyBorder="1" applyAlignment="1">
      <alignment horizontal="center" wrapText="1"/>
    </xf>
    <xf numFmtId="0" fontId="45" fillId="50" borderId="16" xfId="0" applyFont="1" applyFill="1" applyBorder="1" applyAlignment="1">
      <alignment horizontal="center" wrapText="1"/>
    </xf>
    <xf numFmtId="164" fontId="45" fillId="31" borderId="16" xfId="0" applyNumberFormat="1" applyFont="1" applyFill="1" applyBorder="1" applyAlignment="1">
      <alignment wrapText="1"/>
    </xf>
    <xf numFmtId="164" fontId="47" fillId="31" borderId="16" xfId="69" applyNumberFormat="1" applyFont="1" applyFill="1" applyBorder="1" applyAlignment="1">
      <alignment horizontal="right"/>
    </xf>
    <xf numFmtId="164" fontId="47" fillId="0" borderId="16" xfId="69" applyNumberFormat="1" applyFont="1" applyFill="1" applyBorder="1" applyAlignment="1">
      <alignment vertical="center" wrapText="1"/>
    </xf>
    <xf numFmtId="0" fontId="47" fillId="0" borderId="16" xfId="69" applyNumberFormat="1" applyFont="1" applyFill="1" applyBorder="1" applyAlignment="1">
      <alignment vertical="center" wrapText="1"/>
    </xf>
    <xf numFmtId="164" fontId="48" fillId="0" borderId="18" xfId="69" applyNumberFormat="1" applyFont="1" applyFill="1" applyBorder="1" applyAlignment="1">
      <alignment vertical="center" wrapText="1"/>
    </xf>
    <xf numFmtId="164" fontId="47" fillId="0" borderId="16" xfId="69" applyNumberFormat="1" applyFont="1" applyFill="1" applyBorder="1" applyAlignment="1"/>
    <xf numFmtId="169" fontId="47" fillId="0" borderId="16" xfId="69" applyNumberFormat="1" applyFont="1" applyFill="1" applyBorder="1" applyAlignment="1">
      <alignment horizontal="right" vertical="center" wrapText="1"/>
    </xf>
    <xf numFmtId="169" fontId="48" fillId="0" borderId="18" xfId="69" applyNumberFormat="1" applyFont="1" applyFill="1" applyBorder="1" applyAlignment="1">
      <alignment horizontal="right" vertical="center" wrapText="1"/>
    </xf>
    <xf numFmtId="171" fontId="48" fillId="0" borderId="22" xfId="69" applyNumberFormat="1" applyFont="1" applyFill="1" applyBorder="1" applyAlignment="1">
      <alignment horizontal="right" vertical="center" wrapText="1"/>
    </xf>
    <xf numFmtId="164" fontId="48" fillId="0" borderId="22" xfId="69" applyNumberFormat="1" applyFont="1" applyFill="1" applyBorder="1" applyAlignment="1">
      <alignment vertical="center" wrapText="1"/>
    </xf>
    <xf numFmtId="0" fontId="35" fillId="36" borderId="26" xfId="0" applyFont="1" applyFill="1" applyBorder="1" applyAlignment="1">
      <alignment horizontal="center"/>
    </xf>
    <xf numFmtId="164" fontId="56" fillId="31" borderId="13" xfId="73" applyNumberFormat="1" applyFont="1" applyFill="1" applyBorder="1" applyAlignment="1">
      <alignment horizontal="right"/>
    </xf>
    <xf numFmtId="164" fontId="51" fillId="44" borderId="16" xfId="69" applyNumberFormat="1" applyFont="1" applyFill="1" applyBorder="1" applyAlignment="1">
      <alignment horizontal="right" wrapText="1"/>
    </xf>
    <xf numFmtId="164" fontId="51" fillId="0" borderId="16" xfId="69" applyNumberFormat="1" applyFont="1" applyBorder="1" applyAlignment="1">
      <alignment horizontal="right" wrapText="1"/>
    </xf>
    <xf numFmtId="164" fontId="51" fillId="0" borderId="0" xfId="69" applyNumberFormat="1" applyFont="1" applyFill="1" applyBorder="1" applyAlignment="1">
      <alignment horizontal="right" wrapText="1"/>
    </xf>
    <xf numFmtId="164" fontId="48" fillId="0" borderId="0" xfId="69" applyNumberFormat="1" applyFont="1" applyFill="1" applyBorder="1"/>
    <xf numFmtId="164" fontId="51" fillId="44" borderId="35" xfId="69" applyNumberFormat="1" applyFont="1" applyFill="1" applyBorder="1" applyAlignment="1">
      <alignment horizontal="right" wrapText="1"/>
    </xf>
    <xf numFmtId="164" fontId="48" fillId="0" borderId="0" xfId="69" applyNumberFormat="1" applyFont="1" applyBorder="1" applyAlignment="1"/>
    <xf numFmtId="164" fontId="51" fillId="0" borderId="35" xfId="69" applyNumberFormat="1" applyFont="1" applyBorder="1" applyAlignment="1">
      <alignment horizontal="right" wrapText="1"/>
    </xf>
    <xf numFmtId="0" fontId="48" fillId="0" borderId="0" xfId="69" applyFont="1" applyBorder="1" applyAlignment="1">
      <alignment horizontal="left"/>
    </xf>
    <xf numFmtId="164" fontId="48" fillId="0" borderId="0" xfId="69" applyNumberFormat="1" applyFont="1" applyBorder="1"/>
    <xf numFmtId="0" fontId="48" fillId="0" borderId="0" xfId="69" applyFont="1" applyBorder="1"/>
    <xf numFmtId="164" fontId="48" fillId="0" borderId="0" xfId="69" applyNumberFormat="1" applyFont="1" applyBorder="1" applyAlignment="1">
      <alignment horizontal="left"/>
    </xf>
    <xf numFmtId="164" fontId="48" fillId="0" borderId="36" xfId="69" applyNumberFormat="1" applyFont="1" applyBorder="1" applyAlignment="1"/>
    <xf numFmtId="164" fontId="48" fillId="44" borderId="36" xfId="69" applyNumberFormat="1" applyFont="1" applyFill="1" applyBorder="1" applyAlignment="1"/>
    <xf numFmtId="164" fontId="51" fillId="44" borderId="37" xfId="69" applyNumberFormat="1" applyFont="1" applyFill="1" applyBorder="1" applyAlignment="1">
      <alignment horizontal="right" wrapText="1"/>
    </xf>
    <xf numFmtId="164" fontId="51" fillId="44" borderId="38" xfId="69" applyNumberFormat="1" applyFont="1" applyFill="1" applyBorder="1" applyAlignment="1">
      <alignment horizontal="right" wrapText="1"/>
    </xf>
    <xf numFmtId="164" fontId="48" fillId="44" borderId="16" xfId="69" applyNumberFormat="1" applyFont="1" applyFill="1" applyBorder="1" applyAlignment="1"/>
    <xf numFmtId="37" fontId="52" fillId="0" borderId="0" xfId="52" applyFont="1" applyFill="1" applyBorder="1" applyAlignment="1">
      <alignment horizontal="center" wrapText="1"/>
    </xf>
    <xf numFmtId="0" fontId="48" fillId="0" borderId="0" xfId="69" applyFont="1" applyAlignment="1">
      <alignment wrapText="1"/>
    </xf>
    <xf numFmtId="37" fontId="52" fillId="0" borderId="0" xfId="52" applyFont="1" applyFill="1" applyBorder="1" applyAlignment="1">
      <alignment horizontal="left" wrapText="1"/>
    </xf>
    <xf numFmtId="0" fontId="48" fillId="0" borderId="0" xfId="69" applyFont="1" applyFill="1" applyBorder="1" applyAlignment="1">
      <alignment horizontal="left" wrapText="1"/>
    </xf>
    <xf numFmtId="164" fontId="34" fillId="32" borderId="0" xfId="0" applyNumberFormat="1" applyFont="1" applyFill="1" applyBorder="1"/>
    <xf numFmtId="172" fontId="11" fillId="54" borderId="40" xfId="73" applyNumberFormat="1" applyFont="1" applyFill="1" applyBorder="1" applyAlignment="1">
      <alignment horizontal="right"/>
    </xf>
    <xf numFmtId="172" fontId="11" fillId="54" borderId="41" xfId="73" applyNumberFormat="1" applyFont="1" applyFill="1" applyBorder="1" applyAlignment="1">
      <alignment horizontal="right"/>
    </xf>
    <xf numFmtId="172" fontId="11" fillId="29" borderId="40" xfId="73" applyNumberFormat="1" applyFont="1" applyFill="1" applyBorder="1" applyAlignment="1">
      <alignment horizontal="right"/>
    </xf>
    <xf numFmtId="164" fontId="48" fillId="44" borderId="16" xfId="69" applyNumberFormat="1" applyFont="1" applyFill="1" applyBorder="1" applyAlignment="1">
      <alignment horizontal="right" wrapText="1"/>
    </xf>
    <xf numFmtId="164" fontId="48" fillId="0" borderId="16" xfId="69" applyNumberFormat="1" applyFont="1" applyBorder="1" applyAlignment="1">
      <alignment horizontal="right" wrapText="1"/>
    </xf>
    <xf numFmtId="164" fontId="47" fillId="0" borderId="16" xfId="69" applyNumberFormat="1" applyFont="1" applyFill="1" applyBorder="1" applyAlignment="1">
      <alignment horizontal="right" wrapText="1"/>
    </xf>
    <xf numFmtId="164" fontId="47" fillId="0" borderId="1" xfId="69" applyNumberFormat="1" applyFont="1" applyFill="1" applyBorder="1" applyAlignment="1">
      <alignment horizontal="right" wrapText="1"/>
    </xf>
    <xf numFmtId="0" fontId="46" fillId="0" borderId="0" xfId="0" applyFont="1" applyFill="1" applyBorder="1"/>
    <xf numFmtId="0" fontId="48" fillId="0" borderId="0" xfId="0" applyFont="1" applyFill="1" applyBorder="1" applyAlignment="1">
      <alignment horizontal="left"/>
    </xf>
    <xf numFmtId="164" fontId="48" fillId="0" borderId="0" xfId="69" applyNumberFormat="1" applyFont="1" applyFill="1" applyBorder="1" applyAlignment="1">
      <alignment horizontal="right" wrapText="1"/>
    </xf>
    <xf numFmtId="0" fontId="48" fillId="0" borderId="0" xfId="0" applyFont="1" applyFill="1" applyBorder="1" applyAlignment="1">
      <alignment horizontal="left" wrapText="1"/>
    </xf>
    <xf numFmtId="164" fontId="50" fillId="0" borderId="39" xfId="69" applyNumberFormat="1" applyFont="1" applyFill="1" applyBorder="1" applyAlignment="1">
      <alignment horizontal="right" wrapText="1"/>
    </xf>
    <xf numFmtId="164" fontId="47" fillId="0" borderId="39" xfId="69" applyNumberFormat="1" applyFont="1" applyBorder="1"/>
    <xf numFmtId="164" fontId="47" fillId="0" borderId="0" xfId="69" applyNumberFormat="1" applyFont="1"/>
    <xf numFmtId="0" fontId="47" fillId="0" borderId="0" xfId="69" applyFont="1"/>
    <xf numFmtId="7" fontId="34" fillId="0" borderId="0" xfId="0" applyNumberFormat="1" applyFont="1" applyFill="1" applyBorder="1"/>
    <xf numFmtId="164" fontId="58" fillId="55" borderId="19" xfId="0" applyNumberFormat="1" applyFont="1" applyFill="1" applyBorder="1" applyAlignment="1" applyProtection="1">
      <alignment horizontal="right" vertical="center" wrapText="1"/>
    </xf>
    <xf numFmtId="172" fontId="11" fillId="56" borderId="40" xfId="73" applyNumberFormat="1" applyFont="1" applyFill="1" applyBorder="1" applyAlignment="1">
      <alignment horizontal="right"/>
    </xf>
    <xf numFmtId="0" fontId="41" fillId="0" borderId="0" xfId="69" applyBorder="1"/>
    <xf numFmtId="164" fontId="47" fillId="0" borderId="0" xfId="69" applyNumberFormat="1" applyFont="1" applyFill="1" applyBorder="1" applyAlignment="1">
      <alignment vertical="center" wrapText="1"/>
    </xf>
    <xf numFmtId="168" fontId="33" fillId="57" borderId="0" xfId="0" applyNumberFormat="1" applyFont="1" applyFill="1" applyBorder="1" applyAlignment="1">
      <alignment horizontal="right"/>
    </xf>
    <xf numFmtId="170" fontId="33" fillId="31" borderId="42" xfId="0" applyNumberFormat="1" applyFont="1" applyFill="1" applyBorder="1" applyAlignment="1">
      <alignment horizontal="left"/>
    </xf>
    <xf numFmtId="170" fontId="33" fillId="31" borderId="34" xfId="0" applyNumberFormat="1" applyFont="1" applyFill="1" applyBorder="1" applyAlignment="1">
      <alignment horizontal="center"/>
    </xf>
    <xf numFmtId="49" fontId="59" fillId="0" borderId="0" xfId="0" applyNumberFormat="1" applyFont="1" applyFill="1" applyBorder="1"/>
    <xf numFmtId="170" fontId="33" fillId="31" borderId="43" xfId="0" applyNumberFormat="1" applyFont="1" applyFill="1" applyBorder="1" applyAlignment="1">
      <alignment horizontal="left"/>
    </xf>
    <xf numFmtId="49" fontId="0" fillId="0" borderId="0" xfId="0" applyNumberFormat="1" applyFont="1" applyFill="1" applyBorder="1"/>
    <xf numFmtId="171" fontId="33" fillId="0" borderId="0" xfId="0" applyNumberFormat="1" applyFont="1" applyAlignment="1">
      <alignment wrapText="1"/>
    </xf>
    <xf numFmtId="168" fontId="33" fillId="0" borderId="44" xfId="0" applyNumberFormat="1" applyFont="1" applyFill="1" applyBorder="1" applyAlignment="1">
      <alignment horizontal="right"/>
    </xf>
    <xf numFmtId="168" fontId="33" fillId="0" borderId="44" xfId="0" applyNumberFormat="1" applyFont="1" applyFill="1" applyBorder="1" applyAlignment="1"/>
    <xf numFmtId="164" fontId="56" fillId="0" borderId="33" xfId="73" applyNumberFormat="1" applyFont="1" applyFill="1" applyBorder="1" applyAlignment="1">
      <alignment horizontal="right" wrapText="1"/>
    </xf>
    <xf numFmtId="164" fontId="11" fillId="29" borderId="40" xfId="73" applyNumberFormat="1" applyFont="1" applyFill="1" applyBorder="1" applyAlignment="1">
      <alignment horizontal="right" wrapText="1"/>
    </xf>
    <xf numFmtId="164" fontId="47" fillId="52" borderId="16" xfId="69" applyNumberFormat="1" applyFont="1" applyFill="1" applyBorder="1" applyAlignment="1">
      <alignment horizontal="center" wrapText="1"/>
    </xf>
    <xf numFmtId="0" fontId="40" fillId="39" borderId="1" xfId="69" applyFont="1" applyFill="1" applyBorder="1" applyAlignment="1">
      <alignment horizontal="center" vertical="center"/>
    </xf>
    <xf numFmtId="0" fontId="34" fillId="0" borderId="0" xfId="0" applyFont="1" applyFill="1" applyBorder="1" applyAlignment="1">
      <alignment horizontal="right" wrapText="1"/>
    </xf>
    <xf numFmtId="168" fontId="33" fillId="58" borderId="0" xfId="0" applyNumberFormat="1" applyFont="1" applyFill="1" applyBorder="1" applyAlignment="1">
      <alignment horizontal="right"/>
    </xf>
    <xf numFmtId="170" fontId="33" fillId="31" borderId="45" xfId="0" applyNumberFormat="1" applyFont="1" applyFill="1" applyBorder="1" applyAlignment="1">
      <alignment horizontal="center"/>
    </xf>
    <xf numFmtId="164" fontId="33" fillId="0" borderId="0" xfId="0" applyNumberFormat="1" applyFont="1" applyFill="1" applyBorder="1" applyAlignment="1">
      <alignment horizontal="right"/>
    </xf>
    <xf numFmtId="164" fontId="33" fillId="0" borderId="0" xfId="0" applyNumberFormat="1" applyFont="1" applyFill="1" applyBorder="1" applyAlignment="1">
      <alignment horizontal="right" wrapText="1"/>
    </xf>
    <xf numFmtId="164" fontId="60" fillId="0" borderId="0" xfId="0" applyNumberFormat="1" applyFont="1" applyFill="1" applyBorder="1" applyAlignment="1"/>
    <xf numFmtId="164" fontId="33" fillId="0" borderId="44" xfId="0" applyNumberFormat="1" applyFont="1" applyFill="1" applyBorder="1" applyAlignment="1"/>
    <xf numFmtId="164" fontId="0" fillId="0" borderId="0" xfId="0" applyNumberFormat="1" applyFont="1" applyAlignment="1">
      <alignment horizontal="right"/>
    </xf>
    <xf numFmtId="164" fontId="33" fillId="0" borderId="44" xfId="0" applyNumberFormat="1" applyFont="1" applyFill="1" applyBorder="1" applyAlignment="1">
      <alignment horizontal="right"/>
    </xf>
    <xf numFmtId="164" fontId="33" fillId="0" borderId="0" xfId="31" applyNumberFormat="1" applyFont="1" applyFill="1" applyBorder="1" applyAlignment="1"/>
    <xf numFmtId="169" fontId="61" fillId="31" borderId="1" xfId="0" applyNumberFormat="1" applyFont="1" applyFill="1" applyBorder="1" applyAlignment="1">
      <alignment horizontal="center"/>
    </xf>
    <xf numFmtId="164" fontId="61" fillId="31" borderId="17" xfId="0" applyNumberFormat="1" applyFont="1" applyFill="1" applyBorder="1" applyAlignment="1">
      <alignment horizontal="center"/>
    </xf>
    <xf numFmtId="0" fontId="33" fillId="31" borderId="0" xfId="0" applyFont="1" applyFill="1" applyBorder="1" applyAlignment="1">
      <alignment horizontal="center"/>
    </xf>
    <xf numFmtId="164" fontId="33" fillId="31" borderId="0" xfId="0" applyNumberFormat="1" applyFont="1" applyFill="1" applyBorder="1" applyAlignment="1"/>
    <xf numFmtId="168" fontId="33" fillId="31" borderId="0" xfId="0" applyNumberFormat="1" applyFont="1" applyFill="1" applyBorder="1" applyAlignment="1"/>
    <xf numFmtId="164" fontId="33" fillId="0" borderId="10" xfId="0" applyNumberFormat="1" applyFont="1" applyFill="1" applyBorder="1" applyAlignment="1">
      <alignment horizontal="center"/>
    </xf>
    <xf numFmtId="0" fontId="33" fillId="32" borderId="10" xfId="0" applyFont="1" applyFill="1" applyBorder="1" applyAlignment="1">
      <alignment horizontal="left"/>
    </xf>
    <xf numFmtId="164" fontId="33" fillId="32" borderId="10" xfId="0" applyNumberFormat="1" applyFont="1" applyFill="1" applyBorder="1" applyAlignment="1">
      <alignment horizontal="center"/>
    </xf>
    <xf numFmtId="0" fontId="33" fillId="32" borderId="10" xfId="0" applyFont="1" applyFill="1" applyBorder="1" applyAlignment="1">
      <alignment horizontal="center"/>
    </xf>
    <xf numFmtId="0" fontId="33" fillId="32" borderId="0" xfId="0" applyFont="1" applyFill="1" applyBorder="1" applyAlignment="1"/>
    <xf numFmtId="164" fontId="33" fillId="32" borderId="0" xfId="31" applyNumberFormat="1" applyFont="1" applyFill="1" applyBorder="1" applyAlignment="1"/>
    <xf numFmtId="164" fontId="33" fillId="32" borderId="0" xfId="0" applyNumberFormat="1" applyFont="1" applyFill="1" applyBorder="1" applyAlignment="1"/>
    <xf numFmtId="169" fontId="33" fillId="32" borderId="0" xfId="0" applyNumberFormat="1" applyFont="1" applyFill="1" applyBorder="1" applyAlignment="1"/>
    <xf numFmtId="168" fontId="33" fillId="32" borderId="10" xfId="0" applyNumberFormat="1" applyFont="1" applyFill="1" applyBorder="1" applyAlignment="1">
      <alignment horizontal="center"/>
    </xf>
    <xf numFmtId="0" fontId="33" fillId="32" borderId="0" xfId="0" applyFont="1" applyFill="1" applyBorder="1" applyAlignment="1">
      <alignment horizontal="left"/>
    </xf>
    <xf numFmtId="168" fontId="33" fillId="32" borderId="0" xfId="0" applyNumberFormat="1" applyFont="1" applyFill="1" applyBorder="1" applyAlignment="1"/>
    <xf numFmtId="170" fontId="33" fillId="32" borderId="0" xfId="0" applyNumberFormat="1" applyFont="1" applyFill="1" applyBorder="1" applyAlignment="1"/>
    <xf numFmtId="170" fontId="33" fillId="0" borderId="0" xfId="31" applyNumberFormat="1" applyFont="1" applyFill="1" applyBorder="1" applyAlignment="1"/>
    <xf numFmtId="164" fontId="33" fillId="0" borderId="0" xfId="0" applyNumberFormat="1" applyFont="1" applyFill="1" applyBorder="1" applyAlignment="1">
      <alignment horizontal="left"/>
    </xf>
    <xf numFmtId="164" fontId="33" fillId="32" borderId="44" xfId="0" applyNumberFormat="1" applyFont="1" applyFill="1" applyBorder="1" applyAlignment="1"/>
    <xf numFmtId="168" fontId="33" fillId="32" borderId="44" xfId="0" applyNumberFormat="1" applyFont="1" applyFill="1" applyBorder="1" applyAlignment="1"/>
    <xf numFmtId="168" fontId="33" fillId="0" borderId="0" xfId="31" applyNumberFormat="1" applyFont="1" applyFill="1" applyBorder="1" applyAlignment="1"/>
    <xf numFmtId="164" fontId="33" fillId="0" borderId="0" xfId="74" quotePrefix="1" applyNumberFormat="1" applyFont="1" applyFill="1" applyBorder="1" applyAlignment="1">
      <alignment horizontal="center"/>
    </xf>
    <xf numFmtId="170" fontId="33" fillId="0" borderId="0" xfId="0" quotePrefix="1" applyNumberFormat="1" applyFont="1" applyFill="1" applyBorder="1" applyAlignment="1">
      <alignment horizontal="center"/>
    </xf>
    <xf numFmtId="168" fontId="33" fillId="0" borderId="44" xfId="31" applyNumberFormat="1" applyFont="1" applyFill="1" applyBorder="1" applyAlignment="1"/>
    <xf numFmtId="164" fontId="33" fillId="0" borderId="0" xfId="74" applyNumberFormat="1" applyFont="1" applyFill="1" applyBorder="1" applyAlignment="1">
      <alignment horizontal="center"/>
    </xf>
    <xf numFmtId="164" fontId="11" fillId="54" borderId="41" xfId="73" applyNumberFormat="1" applyFont="1" applyFill="1" applyBorder="1" applyAlignment="1">
      <alignment horizontal="right"/>
    </xf>
    <xf numFmtId="164" fontId="11" fillId="29" borderId="40" xfId="73" applyNumberFormat="1" applyFont="1" applyFill="1" applyBorder="1" applyAlignment="1">
      <alignment horizontal="right"/>
    </xf>
    <xf numFmtId="164" fontId="11" fillId="54" borderId="40" xfId="73" applyNumberFormat="1" applyFont="1" applyFill="1" applyBorder="1" applyAlignment="1">
      <alignment horizontal="right"/>
    </xf>
    <xf numFmtId="0" fontId="40" fillId="37" borderId="1" xfId="69" applyFont="1" applyFill="1" applyBorder="1" applyAlignment="1">
      <alignment horizontal="center"/>
    </xf>
    <xf numFmtId="0" fontId="40" fillId="34" borderId="1" xfId="69" applyFont="1" applyFill="1" applyBorder="1" applyAlignment="1">
      <alignment horizontal="center"/>
    </xf>
    <xf numFmtId="164" fontId="35" fillId="0" borderId="0" xfId="0" applyNumberFormat="1" applyFont="1" applyBorder="1"/>
    <xf numFmtId="164" fontId="11" fillId="29" borderId="46" xfId="73" applyNumberFormat="1" applyFont="1" applyFill="1" applyBorder="1" applyAlignment="1">
      <alignment horizontal="right" wrapText="1"/>
    </xf>
    <xf numFmtId="164" fontId="11" fillId="54" borderId="46" xfId="73" applyNumberFormat="1" applyFont="1" applyFill="1" applyBorder="1" applyAlignment="1">
      <alignment horizontal="right"/>
    </xf>
    <xf numFmtId="172" fontId="11" fillId="54" borderId="46" xfId="73" applyNumberFormat="1" applyFont="1" applyFill="1" applyBorder="1" applyAlignment="1">
      <alignment horizontal="right"/>
    </xf>
    <xf numFmtId="168" fontId="33" fillId="31" borderId="0" xfId="0" applyNumberFormat="1" applyFont="1" applyFill="1"/>
    <xf numFmtId="170" fontId="61" fillId="0" borderId="0" xfId="0" applyNumberFormat="1" applyFont="1" applyFill="1" applyBorder="1" applyAlignment="1">
      <alignment horizontal="center"/>
    </xf>
    <xf numFmtId="164" fontId="34" fillId="0" borderId="0" xfId="0" applyNumberFormat="1" applyFont="1" applyFill="1" applyBorder="1" applyAlignment="1">
      <alignment horizontal="center"/>
    </xf>
    <xf numFmtId="164" fontId="53" fillId="59" borderId="0" xfId="72" applyNumberFormat="1" applyFont="1" applyFill="1"/>
    <xf numFmtId="164" fontId="48" fillId="59" borderId="16" xfId="69" applyNumberFormat="1" applyFont="1" applyFill="1" applyBorder="1" applyAlignment="1">
      <alignment horizontal="right" wrapText="1"/>
    </xf>
    <xf numFmtId="164" fontId="47" fillId="0" borderId="0" xfId="69" applyNumberFormat="1" applyFont="1" applyFill="1" applyBorder="1" applyAlignment="1">
      <alignment horizontal="center"/>
    </xf>
    <xf numFmtId="164" fontId="48" fillId="0" borderId="0" xfId="69" applyNumberFormat="1" applyFont="1" applyFill="1" applyBorder="1" applyAlignment="1">
      <alignment horizontal="center"/>
    </xf>
    <xf numFmtId="0" fontId="47" fillId="0" borderId="16" xfId="0" applyFont="1" applyFill="1" applyBorder="1" applyAlignment="1">
      <alignment horizontal="left"/>
    </xf>
    <xf numFmtId="164" fontId="48" fillId="0" borderId="0" xfId="69" applyNumberFormat="1" applyFont="1" applyFill="1" applyBorder="1" applyAlignment="1">
      <alignment horizontal="left"/>
    </xf>
    <xf numFmtId="0" fontId="50" fillId="0" borderId="16" xfId="69" applyFont="1" applyFill="1" applyBorder="1" applyAlignment="1" applyProtection="1">
      <alignment horizontal="center" vertical="center"/>
    </xf>
    <xf numFmtId="0" fontId="62" fillId="0" borderId="0" xfId="0" applyFont="1" applyFill="1" applyBorder="1" applyAlignment="1">
      <alignment wrapText="1"/>
    </xf>
    <xf numFmtId="0" fontId="62" fillId="0" borderId="0" xfId="0" applyFont="1" applyFill="1" applyBorder="1" applyAlignment="1">
      <alignment horizontal="left" wrapText="1"/>
    </xf>
    <xf numFmtId="0" fontId="62" fillId="0" borderId="0" xfId="0" applyFont="1"/>
    <xf numFmtId="0" fontId="41" fillId="0" borderId="0" xfId="66" applyFont="1"/>
    <xf numFmtId="0" fontId="41" fillId="0" borderId="0" xfId="66" applyFont="1" applyFill="1" applyBorder="1"/>
    <xf numFmtId="164" fontId="62" fillId="0" borderId="0" xfId="0" applyNumberFormat="1" applyFont="1" applyBorder="1" applyAlignment="1"/>
    <xf numFmtId="164" fontId="62" fillId="0" borderId="0" xfId="0" applyNumberFormat="1" applyFont="1" applyFill="1" applyBorder="1" applyAlignment="1">
      <alignment wrapText="1"/>
    </xf>
    <xf numFmtId="164" fontId="62" fillId="0" borderId="0" xfId="0" applyNumberFormat="1" applyFont="1" applyFill="1" applyBorder="1" applyAlignment="1">
      <alignment horizontal="left" wrapText="1"/>
    </xf>
    <xf numFmtId="164" fontId="62" fillId="0" borderId="0" xfId="0" applyNumberFormat="1" applyFont="1" applyFill="1" applyBorder="1" applyAlignment="1">
      <alignment horizontal="left"/>
    </xf>
    <xf numFmtId="0" fontId="53" fillId="0" borderId="0" xfId="66" applyFont="1" applyFill="1" applyBorder="1" applyAlignment="1">
      <alignment horizontal="left"/>
    </xf>
    <xf numFmtId="0" fontId="34" fillId="0" borderId="0" xfId="0" applyFont="1" applyFill="1" applyBorder="1" applyAlignment="1">
      <alignment horizontal="center" wrapText="1"/>
    </xf>
    <xf numFmtId="0" fontId="34" fillId="0" borderId="0" xfId="0" applyFont="1" applyBorder="1" applyAlignment="1">
      <alignment horizontal="center"/>
    </xf>
    <xf numFmtId="0" fontId="34" fillId="0" borderId="0" xfId="0" quotePrefix="1" applyFont="1" applyBorder="1" applyAlignment="1">
      <alignment horizontal="center"/>
    </xf>
    <xf numFmtId="0" fontId="53" fillId="0" borderId="0" xfId="66" applyFont="1" applyFill="1" applyBorder="1" applyAlignment="1">
      <alignment horizontal="center"/>
    </xf>
    <xf numFmtId="0" fontId="57" fillId="49" borderId="0" xfId="0" applyFont="1" applyFill="1" applyAlignment="1">
      <alignment horizontal="center"/>
    </xf>
    <xf numFmtId="0" fontId="40" fillId="37" borderId="16" xfId="69" applyFont="1" applyFill="1" applyBorder="1" applyAlignment="1">
      <alignment horizontal="center"/>
    </xf>
    <xf numFmtId="0" fontId="40" fillId="34" borderId="16" xfId="69" applyFont="1" applyFill="1" applyBorder="1" applyAlignment="1">
      <alignment horizontal="center"/>
    </xf>
    <xf numFmtId="0" fontId="40" fillId="39" borderId="1" xfId="69" applyFont="1" applyFill="1" applyBorder="1" applyAlignment="1">
      <alignment horizontal="center" vertical="center"/>
    </xf>
    <xf numFmtId="0" fontId="40" fillId="39" borderId="12" xfId="69" applyFont="1" applyFill="1" applyBorder="1" applyAlignment="1">
      <alignment horizontal="center" vertical="center"/>
    </xf>
    <xf numFmtId="0" fontId="40" fillId="39" borderId="17" xfId="69" applyFont="1" applyFill="1" applyBorder="1" applyAlignment="1">
      <alignment horizontal="center" vertical="center"/>
    </xf>
    <xf numFmtId="169" fontId="61" fillId="41" borderId="47" xfId="0" applyNumberFormat="1" applyFont="1" applyFill="1" applyBorder="1" applyAlignment="1">
      <alignment horizontal="center" vertical="center"/>
    </xf>
    <xf numFmtId="169" fontId="61" fillId="41" borderId="30" xfId="0" applyNumberFormat="1" applyFont="1" applyFill="1" applyBorder="1" applyAlignment="1">
      <alignment horizontal="center" vertical="center"/>
    </xf>
    <xf numFmtId="169" fontId="61" fillId="41" borderId="20" xfId="0" applyNumberFormat="1" applyFont="1" applyFill="1" applyBorder="1" applyAlignment="1">
      <alignment horizontal="center" vertical="center"/>
    </xf>
    <xf numFmtId="0" fontId="47" fillId="34" borderId="16" xfId="69" applyFont="1" applyFill="1" applyBorder="1" applyAlignment="1">
      <alignment horizontal="center"/>
    </xf>
    <xf numFmtId="0" fontId="47" fillId="39" borderId="1" xfId="69" applyFont="1" applyFill="1" applyBorder="1" applyAlignment="1">
      <alignment horizontal="center" vertical="center"/>
    </xf>
    <xf numFmtId="0" fontId="47" fillId="39" borderId="12" xfId="69" applyFont="1" applyFill="1" applyBorder="1" applyAlignment="1">
      <alignment horizontal="center" vertical="center"/>
    </xf>
    <xf numFmtId="0" fontId="47" fillId="39" borderId="17" xfId="69" applyFont="1" applyFill="1" applyBorder="1" applyAlignment="1">
      <alignment horizontal="center" vertical="center"/>
    </xf>
    <xf numFmtId="0" fontId="47" fillId="37" borderId="1" xfId="69" applyFont="1" applyFill="1" applyBorder="1" applyAlignment="1">
      <alignment horizontal="center"/>
    </xf>
    <xf numFmtId="0" fontId="47" fillId="37" borderId="17" xfId="69" applyFont="1" applyFill="1" applyBorder="1" applyAlignment="1">
      <alignment horizontal="center"/>
    </xf>
    <xf numFmtId="37" fontId="52" fillId="38" borderId="1" xfId="52" applyFont="1" applyFill="1" applyBorder="1" applyAlignment="1">
      <alignment horizontal="center" wrapText="1"/>
    </xf>
    <xf numFmtId="37" fontId="52" fillId="38" borderId="12" xfId="52" applyFont="1" applyFill="1" applyBorder="1" applyAlignment="1">
      <alignment horizontal="center" wrapText="1"/>
    </xf>
    <xf numFmtId="37" fontId="52" fillId="38" borderId="17" xfId="52" applyFont="1" applyFill="1" applyBorder="1" applyAlignment="1">
      <alignment horizontal="center" wrapText="1"/>
    </xf>
    <xf numFmtId="171" fontId="50" fillId="37" borderId="1" xfId="69" applyNumberFormat="1" applyFont="1" applyFill="1" applyBorder="1" applyAlignment="1" applyProtection="1">
      <alignment horizontal="center" vertical="center" wrapText="1"/>
    </xf>
    <xf numFmtId="171" fontId="50" fillId="37" borderId="17" xfId="69" applyNumberFormat="1" applyFont="1" applyFill="1" applyBorder="1" applyAlignment="1" applyProtection="1">
      <alignment horizontal="center" vertical="center" wrapText="1"/>
    </xf>
    <xf numFmtId="171" fontId="50" fillId="34" borderId="1" xfId="69" applyNumberFormat="1" applyFont="1" applyFill="1" applyBorder="1" applyAlignment="1" applyProtection="1">
      <alignment horizontal="center" vertical="center"/>
    </xf>
    <xf numFmtId="171" fontId="50" fillId="34" borderId="17" xfId="69" applyNumberFormat="1" applyFont="1" applyFill="1" applyBorder="1" applyAlignment="1" applyProtection="1">
      <alignment horizontal="center" vertical="center"/>
    </xf>
    <xf numFmtId="171" fontId="50" fillId="39" borderId="1" xfId="69" applyNumberFormat="1" applyFont="1" applyFill="1" applyBorder="1" applyAlignment="1" applyProtection="1">
      <alignment horizontal="center" vertical="center"/>
    </xf>
    <xf numFmtId="171" fontId="50" fillId="39" borderId="17" xfId="69" applyNumberFormat="1" applyFont="1" applyFill="1" applyBorder="1" applyAlignment="1" applyProtection="1">
      <alignment horizontal="center" vertical="center"/>
    </xf>
    <xf numFmtId="0" fontId="47" fillId="31" borderId="1" xfId="69" applyFont="1" applyFill="1" applyBorder="1" applyAlignment="1">
      <alignment horizontal="center"/>
    </xf>
    <xf numFmtId="0" fontId="47" fillId="31" borderId="17" xfId="69" applyFont="1" applyFill="1" applyBorder="1" applyAlignment="1">
      <alignment horizontal="center"/>
    </xf>
    <xf numFmtId="0" fontId="47" fillId="39" borderId="23" xfId="69" applyFont="1" applyFill="1" applyBorder="1" applyAlignment="1">
      <alignment horizontal="center" vertical="center"/>
    </xf>
    <xf numFmtId="0" fontId="47" fillId="39" borderId="10" xfId="69" applyFont="1" applyFill="1" applyBorder="1" applyAlignment="1">
      <alignment horizontal="center" vertical="center"/>
    </xf>
    <xf numFmtId="0" fontId="47" fillId="39" borderId="21" xfId="69" applyFont="1" applyFill="1" applyBorder="1" applyAlignment="1">
      <alignment horizontal="center" vertical="center"/>
    </xf>
    <xf numFmtId="0" fontId="45" fillId="53" borderId="16" xfId="0" applyFont="1" applyFill="1" applyBorder="1" applyAlignment="1">
      <alignment horizontal="center" wrapText="1"/>
    </xf>
    <xf numFmtId="37" fontId="52" fillId="38" borderId="34" xfId="52" applyFont="1" applyFill="1" applyBorder="1" applyAlignment="1">
      <alignment horizontal="left" wrapText="1"/>
    </xf>
    <xf numFmtId="37" fontId="52" fillId="38" borderId="0" xfId="52" applyFont="1" applyFill="1" applyBorder="1" applyAlignment="1">
      <alignment horizontal="left" wrapText="1"/>
    </xf>
    <xf numFmtId="0" fontId="47" fillId="37" borderId="23" xfId="69" applyFont="1" applyFill="1" applyBorder="1" applyAlignment="1">
      <alignment horizontal="center"/>
    </xf>
    <xf numFmtId="0" fontId="47" fillId="37" borderId="21" xfId="69" applyFont="1" applyFill="1" applyBorder="1" applyAlignment="1">
      <alignment horizontal="center"/>
    </xf>
    <xf numFmtId="0" fontId="47" fillId="34" borderId="20" xfId="69" applyFont="1" applyFill="1" applyBorder="1" applyAlignment="1">
      <alignment horizontal="center"/>
    </xf>
    <xf numFmtId="0" fontId="40" fillId="38" borderId="0" xfId="66" applyFont="1" applyFill="1" applyBorder="1" applyAlignment="1">
      <alignment horizontal="center"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ody text" xfId="27"/>
    <cellStyle name="Calculation" xfId="28" builtinId="22" customBuiltin="1"/>
    <cellStyle name="Centered Heading" xfId="29"/>
    <cellStyle name="Check Cell" xfId="30" builtinId="23" customBuiltin="1"/>
    <cellStyle name="Comma" xfId="31" builtinId="3"/>
    <cellStyle name="Comma 2" xfId="67"/>
    <cellStyle name="Company Name" xfId="32"/>
    <cellStyle name="Explanatory Text" xfId="33" builtinId="53" customBuiltin="1"/>
    <cellStyle name="FRxAmtStyle" xfId="34"/>
    <cellStyle name="FRxCurrStyle" xfId="35"/>
    <cellStyle name="FRxPcntStyle" xfId="36"/>
    <cellStyle name="Good" xfId="37" builtinId="26" customBuiltin="1"/>
    <cellStyle name="header" xfId="38"/>
    <cellStyle name="Header Total" xfId="39"/>
    <cellStyle name="Header1" xfId="40"/>
    <cellStyle name="Header2" xfId="41"/>
    <cellStyle name="Header3" xfId="42"/>
    <cellStyle name="Heading 1" xfId="43" builtinId="16" customBuiltin="1"/>
    <cellStyle name="Heading 2" xfId="44" builtinId="17" customBuiltin="1"/>
    <cellStyle name="Heading 3" xfId="45" builtinId="18" customBuiltin="1"/>
    <cellStyle name="Heading 4" xfId="46" builtinId="19" customBuiltin="1"/>
    <cellStyle name="Heading No Underline" xfId="47"/>
    <cellStyle name="Heading With Underline" xfId="48"/>
    <cellStyle name="Input" xfId="49" builtinId="20" customBuiltin="1"/>
    <cellStyle name="Linked Cell" xfId="50" builtinId="24" customBuiltin="1"/>
    <cellStyle name="Neutral" xfId="51" builtinId="28" customBuiltin="1"/>
    <cellStyle name="Normal" xfId="0" builtinId="0"/>
    <cellStyle name="Normal 2" xfId="52"/>
    <cellStyle name="Normal 2 2" xfId="65"/>
    <cellStyle name="Normal 2 3" xfId="72"/>
    <cellStyle name="Normal 23" xfId="74"/>
    <cellStyle name="Normal 3" xfId="53"/>
    <cellStyle name="Normal 3 2" xfId="71"/>
    <cellStyle name="Normal 4" xfId="66"/>
    <cellStyle name="Normal 5" xfId="69"/>
    <cellStyle name="Normal_Sheet1" xfId="73"/>
    <cellStyle name="Note" xfId="54" builtinId="10" customBuiltin="1"/>
    <cellStyle name="Output" xfId="55" builtinId="21" customBuiltin="1"/>
    <cellStyle name="Percent 2" xfId="68"/>
    <cellStyle name="Percent 3" xfId="70"/>
    <cellStyle name="STYLE1" xfId="56"/>
    <cellStyle name="STYLE2" xfId="57"/>
    <cellStyle name="STYLE3" xfId="58"/>
    <cellStyle name="STYLE4" xfId="59"/>
    <cellStyle name="STYLE5" xfId="60"/>
    <cellStyle name="STYLE6" xfId="61"/>
    <cellStyle name="Title" xfId="62" builtinId="15" customBuiltin="1"/>
    <cellStyle name="Total" xfId="63" builtinId="25" customBuiltin="1"/>
    <cellStyle name="Warning Text" xfId="64" builtinId="11" customBuiltin="1"/>
  </cellStyles>
  <dxfs count="136">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none">
          <fgColor rgb="FF000000"/>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71" formatCode="&quot;$&quot;#,##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s>
  <tableStyles count="2" defaultTableStyle="TableStyleMedium9" defaultPivotStyle="PivotStyleLight16">
    <tableStyle name="PivotStyleLight16 2" table="0" count="12">
      <tableStyleElement type="wholeTable" dxfId="135"/>
      <tableStyleElement type="headerRow" dxfId="134"/>
      <tableStyleElement type="totalRow" dxfId="133"/>
      <tableStyleElement type="firstRowStripe" dxfId="132"/>
      <tableStyleElement type="firstColumnStripe" dxfId="131"/>
      <tableStyleElement type="firstSubtotalColumn" dxfId="130"/>
      <tableStyleElement type="firstSubtotalRow" dxfId="129"/>
      <tableStyleElement type="secondSubtotalRow" dxfId="128"/>
      <tableStyleElement type="firstRowSubheading" dxfId="127"/>
      <tableStyleElement type="secondRowSubheading" dxfId="126"/>
      <tableStyleElement type="pageFieldLabels" dxfId="125"/>
      <tableStyleElement type="pageFieldValues" dxfId="124"/>
    </tableStyle>
    <tableStyle name="PivotStyleLight16 2 2" table="0" count="12">
      <tableStyleElement type="wholeTable" dxfId="123"/>
      <tableStyleElement type="headerRow" dxfId="122"/>
      <tableStyleElement type="totalRow" dxfId="121"/>
      <tableStyleElement type="firstRowStripe" dxfId="120"/>
      <tableStyleElement type="firstColumnStripe" dxfId="119"/>
      <tableStyleElement type="firstSubtotalColumn" dxfId="118"/>
      <tableStyleElement type="firstSubtotalRow" dxfId="117"/>
      <tableStyleElement type="secondSubtotalRow" dxfId="116"/>
      <tableStyleElement type="firstRowSubheading" dxfId="115"/>
      <tableStyleElement type="secondRowSubheading" dxfId="114"/>
      <tableStyleElement type="pageFieldLabels" dxfId="113"/>
      <tableStyleElement type="pageFieldValues" dxfId="112"/>
    </tableStyle>
  </tableStyles>
  <colors>
    <mruColors>
      <color rgb="FFFFFFFF"/>
      <color rgb="FFCCFFCC"/>
      <color rgb="FFFFFF00"/>
      <color rgb="FFF7964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wells\Desktop\FY%202017-18%20District%20and%20Charter%20Segment%20Reports%20-%20F421-422%20ONLY%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mindc03\SHARE\0%20At%20Home\1%20UCOA%20081712\2%20Workbooks\FY%202012%20UCOA%20Workbook%20111512%20v2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able"/>
      <sheetName val="FY 18 and 17 TOTALS"/>
      <sheetName val="FY 18 Data"/>
      <sheetName val="PerPupil and Pct Calcs"/>
      <sheetName val="Balance Proofs"/>
      <sheetName val="010 Barrington"/>
      <sheetName val="030 Burrillville"/>
      <sheetName val="040 Central Falls"/>
      <sheetName val="060 Coventry"/>
      <sheetName val="070 Cranston"/>
      <sheetName val="080 Cumberland"/>
      <sheetName val="090 E Greenwich"/>
      <sheetName val="100 E Providence"/>
      <sheetName val="120 Foster"/>
      <sheetName val="130 Glocester"/>
      <sheetName val="150 Jamestown"/>
      <sheetName val="160 Johnston"/>
      <sheetName val="170 Lincoln"/>
      <sheetName val="180 Little Compton"/>
      <sheetName val="190 Middletown"/>
      <sheetName val="200 Narragansett"/>
      <sheetName val="210 Newport"/>
      <sheetName val="220 New Shoreham"/>
      <sheetName val="230 N Kingstown"/>
      <sheetName val="240 North Providence"/>
      <sheetName val="250 N Smithfield"/>
      <sheetName val="260 Pawtucket"/>
      <sheetName val="270 Portsmouth"/>
      <sheetName val="280 Providence"/>
      <sheetName val="300 Scituate"/>
      <sheetName val="310 Smithfield"/>
      <sheetName val="320 S Kingstown"/>
      <sheetName val="330 Tiverton"/>
      <sheetName val="350 Warwick"/>
      <sheetName val="360 Westerly"/>
      <sheetName val="380 W Warwick"/>
      <sheetName val="390 Woonsocket"/>
      <sheetName val="400 Davies"/>
      <sheetName val="410 School for the Deaf"/>
      <sheetName val="420 MET"/>
      <sheetName val="430 UCAP"/>
      <sheetName val="480 Highlander"/>
      <sheetName val="500 NE Labor"/>
      <sheetName val="510 Cuffee"/>
      <sheetName val="520 Kingston Hill"/>
      <sheetName val="530 International"/>
      <sheetName val="540 Blackstone"/>
      <sheetName val="550 Compass"/>
      <sheetName val="560 Times 2"/>
      <sheetName val="570 Textron"/>
      <sheetName val="580 Beacon"/>
      <sheetName val="590 Learn Comm"/>
      <sheetName val="600 Seque"/>
      <sheetName val="610 Blackstone Valley"/>
      <sheetName val="620 Greene"/>
      <sheetName val="630 Trinity"/>
      <sheetName val="640 RINI"/>
      <sheetName val="650 Village Green"/>
      <sheetName val="660 Nowell"/>
      <sheetName val="671 Achieve First"/>
      <sheetName val="680 Hope Academy"/>
      <sheetName val="690 Southside Elementary"/>
      <sheetName val="700 RISE"/>
      <sheetName val="960 Bris-Warr"/>
      <sheetName val="970 Exeter - WG"/>
      <sheetName val="980 Chariho"/>
      <sheetName val="990 Fost-Glos"/>
      <sheetName val="FY 18 and 17 Comparative Totals"/>
      <sheetName val="Location Sum Per Pupil"/>
      <sheetName val="Func Sum Per Pupil"/>
      <sheetName val="Func Intermed Per Pupil"/>
      <sheetName val="Func Detailed Per Pupil"/>
      <sheetName val="Sub Summary Per Pupil"/>
      <sheetName val="Object Summary Per Pupil"/>
      <sheetName val="Object Intermed Per Pupil"/>
      <sheetName val="Job Class Intermed Per Pupil"/>
      <sheetName val="Location Sum Percents"/>
      <sheetName val="Func Summ Percents"/>
      <sheetName val="Func Intermed Percent"/>
      <sheetName val="Func Detailed Percent"/>
      <sheetName val="Prog Summary Percents"/>
      <sheetName val="Sub Summary Percent"/>
      <sheetName val="Object Summary Percent"/>
      <sheetName val="Object Intermed Percent"/>
      <sheetName val="Job Class Intermed Percent"/>
      <sheetName val="Legend - Numerical by Segment"/>
      <sheetName val="Legend - Account Name"/>
    </sheetNames>
    <sheetDataSet>
      <sheetData sheetId="0" refreshError="1"/>
      <sheetData sheetId="1" refreshError="1"/>
      <sheetData sheetId="2" refreshError="1">
        <row r="15">
          <cell r="A15" t="str">
            <v>00</v>
          </cell>
          <cell r="B15" t="str">
            <v>00 Central Office</v>
          </cell>
          <cell r="C15" t="b">
            <v>1</v>
          </cell>
          <cell r="D15" t="str">
            <v>00 Central Office</v>
          </cell>
          <cell r="E15">
            <v>0</v>
          </cell>
          <cell r="F15">
            <v>0</v>
          </cell>
          <cell r="G15">
            <v>100000</v>
          </cell>
          <cell r="H15">
            <v>667.5</v>
          </cell>
          <cell r="I15">
            <v>440731.64</v>
          </cell>
          <cell r="J15">
            <v>0</v>
          </cell>
          <cell r="K15">
            <v>0</v>
          </cell>
          <cell r="L15">
            <v>1265.21</v>
          </cell>
          <cell r="M15">
            <v>0</v>
          </cell>
          <cell r="N15">
            <v>0</v>
          </cell>
          <cell r="O15">
            <v>0</v>
          </cell>
          <cell r="P15">
            <v>0</v>
          </cell>
          <cell r="Q15">
            <v>0</v>
          </cell>
          <cell r="R15">
            <v>0</v>
          </cell>
          <cell r="S15">
            <v>0</v>
          </cell>
          <cell r="T15">
            <v>84618.08</v>
          </cell>
          <cell r="U15">
            <v>0</v>
          </cell>
          <cell r="V15">
            <v>0</v>
          </cell>
          <cell r="W15">
            <v>287255.52</v>
          </cell>
          <cell r="X15">
            <v>0</v>
          </cell>
          <cell r="Y15">
            <v>0</v>
          </cell>
          <cell r="Z15">
            <v>0</v>
          </cell>
          <cell r="AA15">
            <v>199375.81</v>
          </cell>
          <cell r="AB15">
            <v>100954.5</v>
          </cell>
          <cell r="AC15">
            <v>0</v>
          </cell>
          <cell r="AD15">
            <v>37999.18</v>
          </cell>
          <cell r="AE15">
            <v>0</v>
          </cell>
          <cell r="AF15">
            <v>0</v>
          </cell>
          <cell r="AG15">
            <v>310570.77</v>
          </cell>
          <cell r="AH15">
            <v>0</v>
          </cell>
          <cell r="AI15">
            <v>105200</v>
          </cell>
          <cell r="AJ15">
            <v>11907.95</v>
          </cell>
          <cell r="AK15">
            <v>0</v>
          </cell>
          <cell r="AL15">
            <v>0</v>
          </cell>
          <cell r="AM15">
            <v>58038</v>
          </cell>
          <cell r="AN15">
            <v>0</v>
          </cell>
          <cell r="AO15">
            <v>398</v>
          </cell>
          <cell r="AP15">
            <v>0</v>
          </cell>
          <cell r="AQ15">
            <v>0</v>
          </cell>
          <cell r="AR15">
            <v>0</v>
          </cell>
          <cell r="AS15">
            <v>0</v>
          </cell>
          <cell r="AT15">
            <v>0</v>
          </cell>
          <cell r="AU15">
            <v>0</v>
          </cell>
          <cell r="AV15">
            <v>973259</v>
          </cell>
          <cell r="AW15">
            <v>0</v>
          </cell>
          <cell r="AX15">
            <v>0</v>
          </cell>
          <cell r="AY15">
            <v>150152.85999999999</v>
          </cell>
          <cell r="AZ15">
            <v>87254</v>
          </cell>
          <cell r="BA15">
            <v>125000</v>
          </cell>
          <cell r="BB15">
            <v>1021907</v>
          </cell>
          <cell r="BC15">
            <v>0</v>
          </cell>
          <cell r="BD15">
            <v>0</v>
          </cell>
          <cell r="BE15">
            <v>0</v>
          </cell>
          <cell r="BF15">
            <v>0</v>
          </cell>
          <cell r="BG15">
            <v>0</v>
          </cell>
          <cell r="BH15">
            <v>0</v>
          </cell>
          <cell r="BI15">
            <v>36</v>
          </cell>
          <cell r="BJ15">
            <v>0</v>
          </cell>
          <cell r="BK15">
            <v>0</v>
          </cell>
          <cell r="BL15">
            <v>0</v>
          </cell>
          <cell r="BM15">
            <v>0</v>
          </cell>
          <cell r="BN15">
            <v>0</v>
          </cell>
          <cell r="BO15">
            <v>4096591.02</v>
          </cell>
          <cell r="BQ15">
            <v>0</v>
          </cell>
          <cell r="BR15">
            <v>1022000</v>
          </cell>
          <cell r="BS15">
            <v>108000</v>
          </cell>
          <cell r="BT15">
            <v>0</v>
          </cell>
          <cell r="BU15">
            <v>0</v>
          </cell>
          <cell r="BV15">
            <v>0</v>
          </cell>
          <cell r="BW15">
            <v>0</v>
          </cell>
          <cell r="BX15">
            <v>59000</v>
          </cell>
          <cell r="BY15">
            <v>15000</v>
          </cell>
          <cell r="BZ15">
            <v>0</v>
          </cell>
          <cell r="CA15">
            <v>288000</v>
          </cell>
          <cell r="CB15">
            <v>30000</v>
          </cell>
          <cell r="CC15">
            <v>0</v>
          </cell>
          <cell r="CD15">
            <v>101000</v>
          </cell>
          <cell r="CE15">
            <v>54000</v>
          </cell>
          <cell r="CF15">
            <v>0</v>
          </cell>
          <cell r="CG15">
            <v>441000</v>
          </cell>
          <cell r="CH15">
            <v>123000</v>
          </cell>
          <cell r="CI15">
            <v>1000</v>
          </cell>
          <cell r="CJ15">
            <v>1022000</v>
          </cell>
          <cell r="CK15">
            <v>205000</v>
          </cell>
          <cell r="CL15">
            <v>20</v>
          </cell>
          <cell r="CM15">
            <v>22</v>
          </cell>
          <cell r="CN15">
            <v>4</v>
          </cell>
          <cell r="CO15">
            <v>4</v>
          </cell>
          <cell r="CP15">
            <v>21</v>
          </cell>
          <cell r="CQ15">
            <v>4</v>
          </cell>
          <cell r="CR15">
            <v>7</v>
          </cell>
        </row>
        <row r="16">
          <cell r="A16" t="str">
            <v>01</v>
          </cell>
          <cell r="B16" t="str">
            <v>01 Education Services</v>
          </cell>
          <cell r="C16" t="b">
            <v>1</v>
          </cell>
          <cell r="D16" t="str">
            <v>01 Education Services</v>
          </cell>
          <cell r="E16">
            <v>107240</v>
          </cell>
          <cell r="F16">
            <v>0</v>
          </cell>
          <cell r="G16">
            <v>0</v>
          </cell>
          <cell r="H16">
            <v>0</v>
          </cell>
          <cell r="I16">
            <v>0</v>
          </cell>
          <cell r="J16">
            <v>0</v>
          </cell>
          <cell r="K16">
            <v>0</v>
          </cell>
          <cell r="L16">
            <v>6866.1</v>
          </cell>
          <cell r="M16">
            <v>0</v>
          </cell>
          <cell r="N16">
            <v>0</v>
          </cell>
          <cell r="O16">
            <v>0</v>
          </cell>
          <cell r="P16">
            <v>0</v>
          </cell>
          <cell r="Q16">
            <v>0</v>
          </cell>
          <cell r="R16">
            <v>0</v>
          </cell>
          <cell r="S16">
            <v>0</v>
          </cell>
          <cell r="T16">
            <v>0</v>
          </cell>
          <cell r="U16">
            <v>0</v>
          </cell>
          <cell r="V16">
            <v>8400</v>
          </cell>
          <cell r="W16">
            <v>0</v>
          </cell>
          <cell r="X16">
            <v>0</v>
          </cell>
          <cell r="Y16">
            <v>0</v>
          </cell>
          <cell r="Z16">
            <v>0</v>
          </cell>
          <cell r="AA16">
            <v>0</v>
          </cell>
          <cell r="AB16">
            <v>118114.41</v>
          </cell>
          <cell r="AC16">
            <v>2810.23</v>
          </cell>
          <cell r="AD16">
            <v>0</v>
          </cell>
          <cell r="AE16">
            <v>0</v>
          </cell>
          <cell r="AF16">
            <v>8177.54</v>
          </cell>
          <cell r="AG16">
            <v>0</v>
          </cell>
          <cell r="AH16">
            <v>0</v>
          </cell>
          <cell r="AI16">
            <v>0</v>
          </cell>
          <cell r="AJ16">
            <v>0</v>
          </cell>
          <cell r="AK16">
            <v>0</v>
          </cell>
          <cell r="AL16">
            <v>0</v>
          </cell>
          <cell r="AM16">
            <v>0</v>
          </cell>
          <cell r="AN16">
            <v>0</v>
          </cell>
          <cell r="AO16">
            <v>0</v>
          </cell>
          <cell r="AP16">
            <v>0</v>
          </cell>
          <cell r="AQ16">
            <v>0</v>
          </cell>
          <cell r="AR16">
            <v>0</v>
          </cell>
          <cell r="AS16">
            <v>1706</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563337.80000000005</v>
          </cell>
          <cell r="BO16">
            <v>816652.08000000007</v>
          </cell>
          <cell r="BQ16">
            <v>0</v>
          </cell>
          <cell r="BR16">
            <v>2000</v>
          </cell>
          <cell r="BS16">
            <v>1000</v>
          </cell>
          <cell r="BT16">
            <v>0</v>
          </cell>
          <cell r="BU16">
            <v>564000</v>
          </cell>
          <cell r="BV16">
            <v>141000</v>
          </cell>
          <cell r="BW16">
            <v>0</v>
          </cell>
          <cell r="BX16">
            <v>0</v>
          </cell>
          <cell r="BY16">
            <v>0</v>
          </cell>
          <cell r="BZ16">
            <v>0</v>
          </cell>
          <cell r="CA16">
            <v>108000</v>
          </cell>
          <cell r="CB16">
            <v>7000</v>
          </cell>
          <cell r="CC16">
            <v>0</v>
          </cell>
          <cell r="CD16">
            <v>119000</v>
          </cell>
          <cell r="CE16">
            <v>30000</v>
          </cell>
          <cell r="CF16">
            <v>0</v>
          </cell>
          <cell r="CG16">
            <v>7000</v>
          </cell>
          <cell r="CH16">
            <v>1000</v>
          </cell>
          <cell r="CI16">
            <v>2000</v>
          </cell>
          <cell r="CJ16">
            <v>564000</v>
          </cell>
          <cell r="CK16">
            <v>103000</v>
          </cell>
          <cell r="CL16">
            <v>8</v>
          </cell>
          <cell r="CM16">
            <v>22</v>
          </cell>
          <cell r="CN16">
            <v>4</v>
          </cell>
          <cell r="CO16">
            <v>4</v>
          </cell>
          <cell r="CP16">
            <v>21</v>
          </cell>
          <cell r="CQ16">
            <v>4</v>
          </cell>
          <cell r="CR16">
            <v>7</v>
          </cell>
        </row>
        <row r="17">
          <cell r="A17" t="str">
            <v>02</v>
          </cell>
          <cell r="B17" t="str">
            <v>02 Business Services</v>
          </cell>
          <cell r="C17" t="b">
            <v>1</v>
          </cell>
          <cell r="D17" t="str">
            <v>02 Business Services</v>
          </cell>
          <cell r="E17">
            <v>0</v>
          </cell>
          <cell r="F17">
            <v>0</v>
          </cell>
          <cell r="G17">
            <v>0</v>
          </cell>
          <cell r="H17">
            <v>64317.91</v>
          </cell>
          <cell r="I17">
            <v>0</v>
          </cell>
          <cell r="J17">
            <v>31497.17</v>
          </cell>
          <cell r="K17">
            <v>44386.3</v>
          </cell>
          <cell r="L17">
            <v>2292.23</v>
          </cell>
          <cell r="M17">
            <v>0</v>
          </cell>
          <cell r="N17">
            <v>0</v>
          </cell>
          <cell r="O17">
            <v>0</v>
          </cell>
          <cell r="P17">
            <v>0</v>
          </cell>
          <cell r="Q17">
            <v>0</v>
          </cell>
          <cell r="R17">
            <v>0</v>
          </cell>
          <cell r="S17">
            <v>0</v>
          </cell>
          <cell r="T17">
            <v>0</v>
          </cell>
          <cell r="U17">
            <v>0</v>
          </cell>
          <cell r="V17">
            <v>333192.64</v>
          </cell>
          <cell r="W17">
            <v>0</v>
          </cell>
          <cell r="X17">
            <v>26052</v>
          </cell>
          <cell r="Y17">
            <v>0</v>
          </cell>
          <cell r="Z17">
            <v>16249.26</v>
          </cell>
          <cell r="AA17">
            <v>0</v>
          </cell>
          <cell r="AB17">
            <v>0</v>
          </cell>
          <cell r="AC17">
            <v>124526.22</v>
          </cell>
          <cell r="AD17">
            <v>0</v>
          </cell>
          <cell r="AE17">
            <v>0</v>
          </cell>
          <cell r="AF17">
            <v>19080.93</v>
          </cell>
          <cell r="AG17">
            <v>0</v>
          </cell>
          <cell r="AH17">
            <v>0</v>
          </cell>
          <cell r="AI17">
            <v>0</v>
          </cell>
          <cell r="AJ17">
            <v>0</v>
          </cell>
          <cell r="AK17">
            <v>0</v>
          </cell>
          <cell r="AL17">
            <v>0</v>
          </cell>
          <cell r="AM17">
            <v>27037.5</v>
          </cell>
          <cell r="AN17">
            <v>0</v>
          </cell>
          <cell r="AO17">
            <v>0</v>
          </cell>
          <cell r="AP17">
            <v>0</v>
          </cell>
          <cell r="AQ17">
            <v>0</v>
          </cell>
          <cell r="AR17">
            <v>0</v>
          </cell>
          <cell r="AS17">
            <v>1706</v>
          </cell>
          <cell r="AT17">
            <v>147700.92000000001</v>
          </cell>
          <cell r="AU17">
            <v>109687</v>
          </cell>
          <cell r="AV17">
            <v>0</v>
          </cell>
          <cell r="AW17">
            <v>84000</v>
          </cell>
          <cell r="AX17">
            <v>0</v>
          </cell>
          <cell r="AY17">
            <v>0</v>
          </cell>
          <cell r="AZ17">
            <v>0</v>
          </cell>
          <cell r="BA17">
            <v>82710</v>
          </cell>
          <cell r="BB17">
            <v>0</v>
          </cell>
          <cell r="BC17">
            <v>0</v>
          </cell>
          <cell r="BD17">
            <v>0</v>
          </cell>
          <cell r="BE17">
            <v>0</v>
          </cell>
          <cell r="BF17">
            <v>0</v>
          </cell>
          <cell r="BG17">
            <v>0</v>
          </cell>
          <cell r="BH17">
            <v>0</v>
          </cell>
          <cell r="BI17">
            <v>0</v>
          </cell>
          <cell r="BJ17">
            <v>660</v>
          </cell>
          <cell r="BK17">
            <v>0</v>
          </cell>
          <cell r="BL17">
            <v>0</v>
          </cell>
          <cell r="BM17">
            <v>0</v>
          </cell>
          <cell r="BN17">
            <v>0</v>
          </cell>
          <cell r="BO17">
            <v>1115096.08</v>
          </cell>
          <cell r="BQ17">
            <v>0</v>
          </cell>
          <cell r="BR17">
            <v>148000</v>
          </cell>
          <cell r="BS17">
            <v>20000</v>
          </cell>
          <cell r="BT17">
            <v>0</v>
          </cell>
          <cell r="BU17">
            <v>0</v>
          </cell>
          <cell r="BV17">
            <v>0</v>
          </cell>
          <cell r="BW17">
            <v>0</v>
          </cell>
          <cell r="BX17">
            <v>28000</v>
          </cell>
          <cell r="BY17">
            <v>7000</v>
          </cell>
          <cell r="BZ17">
            <v>0</v>
          </cell>
          <cell r="CA17">
            <v>334000</v>
          </cell>
          <cell r="CB17">
            <v>30000</v>
          </cell>
          <cell r="CC17">
            <v>0</v>
          </cell>
          <cell r="CD17">
            <v>17000</v>
          </cell>
          <cell r="CE17">
            <v>5000</v>
          </cell>
          <cell r="CF17">
            <v>0</v>
          </cell>
          <cell r="CG17">
            <v>27000</v>
          </cell>
          <cell r="CH17">
            <v>5000</v>
          </cell>
          <cell r="CI17">
            <v>0</v>
          </cell>
          <cell r="CJ17">
            <v>334000</v>
          </cell>
          <cell r="CK17">
            <v>66000</v>
          </cell>
          <cell r="CL17">
            <v>17</v>
          </cell>
          <cell r="CM17">
            <v>22</v>
          </cell>
          <cell r="CN17">
            <v>4</v>
          </cell>
          <cell r="CO17">
            <v>4</v>
          </cell>
          <cell r="CP17">
            <v>21</v>
          </cell>
          <cell r="CQ17">
            <v>4</v>
          </cell>
          <cell r="CR17">
            <v>7</v>
          </cell>
        </row>
        <row r="18">
          <cell r="A18" t="str">
            <v>03</v>
          </cell>
          <cell r="B18" t="str">
            <v>03 Elementary Schools</v>
          </cell>
          <cell r="C18" t="b">
            <v>1</v>
          </cell>
          <cell r="D18" t="str">
            <v>03 Elementary Schools</v>
          </cell>
          <cell r="E18">
            <v>0</v>
          </cell>
          <cell r="F18">
            <v>0</v>
          </cell>
          <cell r="G18">
            <v>35530</v>
          </cell>
          <cell r="H18">
            <v>66221.5</v>
          </cell>
          <cell r="I18">
            <v>0</v>
          </cell>
          <cell r="J18">
            <v>97256.1</v>
          </cell>
          <cell r="K18">
            <v>109565.75999999999</v>
          </cell>
          <cell r="L18">
            <v>739337.73</v>
          </cell>
          <cell r="M18">
            <v>70328.5</v>
          </cell>
          <cell r="N18">
            <v>129.86000000000001</v>
          </cell>
          <cell r="O18">
            <v>73598.3</v>
          </cell>
          <cell r="P18">
            <v>0</v>
          </cell>
          <cell r="Q18">
            <v>138074</v>
          </cell>
          <cell r="R18">
            <v>0</v>
          </cell>
          <cell r="S18">
            <v>1436607</v>
          </cell>
          <cell r="T18">
            <v>14489.35</v>
          </cell>
          <cell r="U18">
            <v>0</v>
          </cell>
          <cell r="V18">
            <v>46398.1</v>
          </cell>
          <cell r="W18">
            <v>266604.2</v>
          </cell>
          <cell r="X18">
            <v>203438.68</v>
          </cell>
          <cell r="Y18">
            <v>2280</v>
          </cell>
          <cell r="Z18">
            <v>781404.49</v>
          </cell>
          <cell r="AA18">
            <v>130875.2</v>
          </cell>
          <cell r="AB18">
            <v>50000</v>
          </cell>
          <cell r="AC18">
            <v>0</v>
          </cell>
          <cell r="AD18">
            <v>0</v>
          </cell>
          <cell r="AE18">
            <v>0</v>
          </cell>
          <cell r="AF18">
            <v>18986</v>
          </cell>
          <cell r="AG18">
            <v>283468.07</v>
          </cell>
          <cell r="AH18">
            <v>0</v>
          </cell>
          <cell r="AI18">
            <v>250009.65</v>
          </cell>
          <cell r="AJ18">
            <v>75586.63</v>
          </cell>
          <cell r="AK18">
            <v>0</v>
          </cell>
          <cell r="AL18">
            <v>0</v>
          </cell>
          <cell r="AM18">
            <v>0</v>
          </cell>
          <cell r="AN18">
            <v>0</v>
          </cell>
          <cell r="AO18">
            <v>0</v>
          </cell>
          <cell r="AP18">
            <v>0</v>
          </cell>
          <cell r="AQ18">
            <v>1266.1199999999999</v>
          </cell>
          <cell r="AR18">
            <v>6526</v>
          </cell>
          <cell r="AS18">
            <v>110339</v>
          </cell>
          <cell r="AT18">
            <v>0</v>
          </cell>
          <cell r="AU18">
            <v>43700</v>
          </cell>
          <cell r="AV18">
            <v>0</v>
          </cell>
          <cell r="AW18">
            <v>0</v>
          </cell>
          <cell r="AX18">
            <v>0</v>
          </cell>
          <cell r="AY18">
            <v>0</v>
          </cell>
          <cell r="AZ18">
            <v>0</v>
          </cell>
          <cell r="BA18">
            <v>1480942.59</v>
          </cell>
          <cell r="BB18">
            <v>0</v>
          </cell>
          <cell r="BC18">
            <v>0</v>
          </cell>
          <cell r="BD18">
            <v>0</v>
          </cell>
          <cell r="BE18">
            <v>0</v>
          </cell>
          <cell r="BF18">
            <v>0</v>
          </cell>
          <cell r="BG18">
            <v>399560.16</v>
          </cell>
          <cell r="BH18">
            <v>392750</v>
          </cell>
          <cell r="BI18">
            <v>119900</v>
          </cell>
          <cell r="BJ18">
            <v>26843</v>
          </cell>
          <cell r="BK18">
            <v>771631.36</v>
          </cell>
          <cell r="BL18">
            <v>480667.57</v>
          </cell>
          <cell r="BM18">
            <v>79266.36</v>
          </cell>
          <cell r="BN18">
            <v>0</v>
          </cell>
          <cell r="BO18">
            <v>8803581.2800000012</v>
          </cell>
          <cell r="BQ18">
            <v>0</v>
          </cell>
          <cell r="BR18">
            <v>1481000</v>
          </cell>
          <cell r="BS18">
            <v>118000</v>
          </cell>
          <cell r="BT18">
            <v>0</v>
          </cell>
          <cell r="BU18">
            <v>772000</v>
          </cell>
          <cell r="BV18">
            <v>333000</v>
          </cell>
          <cell r="BW18">
            <v>0</v>
          </cell>
          <cell r="BX18">
            <v>0</v>
          </cell>
          <cell r="BY18">
            <v>0</v>
          </cell>
          <cell r="BZ18">
            <v>0</v>
          </cell>
          <cell r="CA18">
            <v>1437000</v>
          </cell>
          <cell r="CB18">
            <v>118000</v>
          </cell>
          <cell r="CC18">
            <v>36000</v>
          </cell>
          <cell r="CD18">
            <v>782000</v>
          </cell>
          <cell r="CE18">
            <v>236000</v>
          </cell>
          <cell r="CF18">
            <v>0</v>
          </cell>
          <cell r="CG18">
            <v>740000</v>
          </cell>
          <cell r="CH18">
            <v>211000</v>
          </cell>
          <cell r="CI18">
            <v>1000</v>
          </cell>
          <cell r="CJ18">
            <v>1481000</v>
          </cell>
          <cell r="CK18">
            <v>259000</v>
          </cell>
          <cell r="CL18">
            <v>34</v>
          </cell>
          <cell r="CM18">
            <v>22</v>
          </cell>
          <cell r="CN18">
            <v>4</v>
          </cell>
          <cell r="CO18">
            <v>4</v>
          </cell>
          <cell r="CP18">
            <v>21</v>
          </cell>
          <cell r="CQ18">
            <v>4</v>
          </cell>
          <cell r="CR18">
            <v>7</v>
          </cell>
        </row>
        <row r="19">
          <cell r="A19" t="str">
            <v>04</v>
          </cell>
          <cell r="B19" t="str">
            <v>04 Middle Schools</v>
          </cell>
          <cell r="C19" t="b">
            <v>1</v>
          </cell>
          <cell r="D19" t="str">
            <v>04 Middle Schools</v>
          </cell>
          <cell r="E19">
            <v>0</v>
          </cell>
          <cell r="F19">
            <v>0</v>
          </cell>
          <cell r="G19">
            <v>43531.62</v>
          </cell>
          <cell r="H19">
            <v>5500</v>
          </cell>
          <cell r="I19">
            <v>0</v>
          </cell>
          <cell r="J19">
            <v>73395.73</v>
          </cell>
          <cell r="K19">
            <v>6292.07</v>
          </cell>
          <cell r="L19">
            <v>314421.5</v>
          </cell>
          <cell r="M19">
            <v>0</v>
          </cell>
          <cell r="N19">
            <v>0</v>
          </cell>
          <cell r="O19">
            <v>43954.98</v>
          </cell>
          <cell r="P19">
            <v>0</v>
          </cell>
          <cell r="Q19">
            <v>0</v>
          </cell>
          <cell r="R19">
            <v>0</v>
          </cell>
          <cell r="S19">
            <v>0</v>
          </cell>
          <cell r="T19">
            <v>317119.14</v>
          </cell>
          <cell r="U19">
            <v>0</v>
          </cell>
          <cell r="V19">
            <v>0</v>
          </cell>
          <cell r="W19">
            <v>159097.03</v>
          </cell>
          <cell r="X19">
            <v>111928.96000000001</v>
          </cell>
          <cell r="Y19">
            <v>0</v>
          </cell>
          <cell r="Z19">
            <v>1657309.69</v>
          </cell>
          <cell r="AA19">
            <v>4600</v>
          </cell>
          <cell r="AB19">
            <v>0</v>
          </cell>
          <cell r="AC19">
            <v>0</v>
          </cell>
          <cell r="AD19">
            <v>0</v>
          </cell>
          <cell r="AE19">
            <v>0</v>
          </cell>
          <cell r="AF19">
            <v>193276.44</v>
          </cell>
          <cell r="AG19">
            <v>268564.99</v>
          </cell>
          <cell r="AH19">
            <v>0</v>
          </cell>
          <cell r="AI19">
            <v>20566</v>
          </cell>
          <cell r="AJ19">
            <v>11573.28</v>
          </cell>
          <cell r="AK19">
            <v>0</v>
          </cell>
          <cell r="AL19">
            <v>0</v>
          </cell>
          <cell r="AM19">
            <v>0</v>
          </cell>
          <cell r="AN19">
            <v>141000</v>
          </cell>
          <cell r="AO19">
            <v>29060</v>
          </cell>
          <cell r="AP19">
            <v>0</v>
          </cell>
          <cell r="AQ19">
            <v>98965.22</v>
          </cell>
          <cell r="AR19">
            <v>0</v>
          </cell>
          <cell r="AS19">
            <v>0</v>
          </cell>
          <cell r="AT19">
            <v>0</v>
          </cell>
          <cell r="AU19">
            <v>0</v>
          </cell>
          <cell r="AV19">
            <v>36680.26</v>
          </cell>
          <cell r="AW19">
            <v>0</v>
          </cell>
          <cell r="AX19">
            <v>210978.69</v>
          </cell>
          <cell r="AY19">
            <v>0</v>
          </cell>
          <cell r="AZ19">
            <v>78381</v>
          </cell>
          <cell r="BA19">
            <v>470936.73</v>
          </cell>
          <cell r="BB19">
            <v>0</v>
          </cell>
          <cell r="BC19">
            <v>0</v>
          </cell>
          <cell r="BD19">
            <v>0</v>
          </cell>
          <cell r="BE19">
            <v>0</v>
          </cell>
          <cell r="BF19">
            <v>0</v>
          </cell>
          <cell r="BG19">
            <v>49383.839999999997</v>
          </cell>
          <cell r="BH19">
            <v>0</v>
          </cell>
          <cell r="BI19">
            <v>0</v>
          </cell>
          <cell r="BJ19">
            <v>0</v>
          </cell>
          <cell r="BK19">
            <v>475630.05</v>
          </cell>
          <cell r="BL19">
            <v>14025</v>
          </cell>
          <cell r="BM19">
            <v>43540.65</v>
          </cell>
          <cell r="BN19">
            <v>19736.689999999999</v>
          </cell>
          <cell r="BO19">
            <v>4899449.5599999996</v>
          </cell>
          <cell r="BQ19">
            <v>0</v>
          </cell>
          <cell r="BR19">
            <v>471000</v>
          </cell>
          <cell r="BS19">
            <v>45000</v>
          </cell>
          <cell r="BT19">
            <v>15000</v>
          </cell>
          <cell r="BU19">
            <v>476000</v>
          </cell>
          <cell r="BV19">
            <v>139000</v>
          </cell>
          <cell r="BW19">
            <v>0</v>
          </cell>
          <cell r="BX19">
            <v>141000</v>
          </cell>
          <cell r="BY19">
            <v>36000</v>
          </cell>
          <cell r="BZ19">
            <v>0</v>
          </cell>
          <cell r="CA19">
            <v>318000</v>
          </cell>
          <cell r="CB19">
            <v>39000</v>
          </cell>
          <cell r="CC19">
            <v>0</v>
          </cell>
          <cell r="CD19">
            <v>1658000</v>
          </cell>
          <cell r="CE19">
            <v>429000</v>
          </cell>
          <cell r="CF19">
            <v>0</v>
          </cell>
          <cell r="CG19">
            <v>315000</v>
          </cell>
          <cell r="CH19">
            <v>103000</v>
          </cell>
          <cell r="CI19">
            <v>0</v>
          </cell>
          <cell r="CJ19">
            <v>1658000</v>
          </cell>
          <cell r="CK19">
            <v>169000</v>
          </cell>
          <cell r="CL19">
            <v>29</v>
          </cell>
          <cell r="CM19">
            <v>22</v>
          </cell>
          <cell r="CN19">
            <v>4</v>
          </cell>
          <cell r="CO19">
            <v>4</v>
          </cell>
          <cell r="CP19">
            <v>21</v>
          </cell>
          <cell r="CQ19">
            <v>4</v>
          </cell>
          <cell r="CR19">
            <v>7</v>
          </cell>
        </row>
        <row r="20">
          <cell r="A20" t="str">
            <v>05</v>
          </cell>
          <cell r="B20" t="str">
            <v>05 High Schools</v>
          </cell>
          <cell r="C20" t="b">
            <v>1</v>
          </cell>
          <cell r="D20" t="str">
            <v>05 High Schools</v>
          </cell>
          <cell r="E20">
            <v>0</v>
          </cell>
          <cell r="F20">
            <v>0</v>
          </cell>
          <cell r="G20">
            <v>10053.370000000001</v>
          </cell>
          <cell r="H20">
            <v>0</v>
          </cell>
          <cell r="I20">
            <v>0</v>
          </cell>
          <cell r="J20">
            <v>200926.53</v>
          </cell>
          <cell r="K20">
            <v>41915.370000000003</v>
          </cell>
          <cell r="L20">
            <v>151146.54</v>
          </cell>
          <cell r="M20">
            <v>0</v>
          </cell>
          <cell r="N20">
            <v>0</v>
          </cell>
          <cell r="O20">
            <v>0</v>
          </cell>
          <cell r="P20">
            <v>511402.3</v>
          </cell>
          <cell r="Q20">
            <v>3380</v>
          </cell>
          <cell r="R20">
            <v>0</v>
          </cell>
          <cell r="S20">
            <v>710175</v>
          </cell>
          <cell r="T20">
            <v>192194.86</v>
          </cell>
          <cell r="U20">
            <v>0</v>
          </cell>
          <cell r="V20">
            <v>31865.4</v>
          </cell>
          <cell r="W20">
            <v>906815.86</v>
          </cell>
          <cell r="X20">
            <v>127675.92</v>
          </cell>
          <cell r="Y20">
            <v>2164.2399999999998</v>
          </cell>
          <cell r="Z20">
            <v>1129128.2</v>
          </cell>
          <cell r="AA20">
            <v>93156.95</v>
          </cell>
          <cell r="AB20">
            <v>0</v>
          </cell>
          <cell r="AC20">
            <v>4983.91</v>
          </cell>
          <cell r="AD20">
            <v>4869</v>
          </cell>
          <cell r="AE20">
            <v>0</v>
          </cell>
          <cell r="AF20">
            <v>95602.44</v>
          </cell>
          <cell r="AG20">
            <v>1292947.5900000001</v>
          </cell>
          <cell r="AH20">
            <v>0</v>
          </cell>
          <cell r="AI20">
            <v>74383.25</v>
          </cell>
          <cell r="AJ20">
            <v>3105276.84</v>
          </cell>
          <cell r="AK20">
            <v>0</v>
          </cell>
          <cell r="AL20">
            <v>0</v>
          </cell>
          <cell r="AM20">
            <v>364464.74</v>
          </cell>
          <cell r="AN20">
            <v>0</v>
          </cell>
          <cell r="AO20">
            <v>29060</v>
          </cell>
          <cell r="AP20">
            <v>218733.81</v>
          </cell>
          <cell r="AQ20">
            <v>80525.039999999994</v>
          </cell>
          <cell r="AR20">
            <v>0</v>
          </cell>
          <cell r="AS20">
            <v>0</v>
          </cell>
          <cell r="AT20">
            <v>0</v>
          </cell>
          <cell r="AU20">
            <v>0</v>
          </cell>
          <cell r="AV20">
            <v>12798.25</v>
          </cell>
          <cell r="AW20">
            <v>0</v>
          </cell>
          <cell r="AX20">
            <v>7367</v>
          </cell>
          <cell r="AY20">
            <v>0</v>
          </cell>
          <cell r="AZ20">
            <v>0</v>
          </cell>
          <cell r="BA20">
            <v>586268.82999999996</v>
          </cell>
          <cell r="BB20">
            <v>794</v>
          </cell>
          <cell r="BC20">
            <v>0</v>
          </cell>
          <cell r="BD20">
            <v>610643</v>
          </cell>
          <cell r="BE20">
            <v>530983.01</v>
          </cell>
          <cell r="BF20">
            <v>144369.64000000001</v>
          </cell>
          <cell r="BG20">
            <v>0</v>
          </cell>
          <cell r="BH20">
            <v>0</v>
          </cell>
          <cell r="BI20">
            <v>0</v>
          </cell>
          <cell r="BJ20">
            <v>0</v>
          </cell>
          <cell r="BK20">
            <v>1189610.24</v>
          </cell>
          <cell r="BL20">
            <v>19575</v>
          </cell>
          <cell r="BM20">
            <v>313979.21000000002</v>
          </cell>
          <cell r="BN20">
            <v>51797.279999999999</v>
          </cell>
          <cell r="BO20">
            <v>12851032.620000001</v>
          </cell>
          <cell r="BQ20">
            <v>0</v>
          </cell>
          <cell r="BR20">
            <v>611000</v>
          </cell>
          <cell r="BS20">
            <v>101000</v>
          </cell>
          <cell r="BT20">
            <v>20000</v>
          </cell>
          <cell r="BU20">
            <v>1190000</v>
          </cell>
          <cell r="BV20">
            <v>394000</v>
          </cell>
          <cell r="BW20">
            <v>0</v>
          </cell>
          <cell r="BX20">
            <v>365000</v>
          </cell>
          <cell r="BY20">
            <v>92000</v>
          </cell>
          <cell r="BZ20">
            <v>0</v>
          </cell>
          <cell r="CA20">
            <v>907000</v>
          </cell>
          <cell r="CB20">
            <v>109000</v>
          </cell>
          <cell r="CC20">
            <v>0</v>
          </cell>
          <cell r="CD20">
            <v>3106000</v>
          </cell>
          <cell r="CE20">
            <v>1062000</v>
          </cell>
          <cell r="CF20">
            <v>0</v>
          </cell>
          <cell r="CG20">
            <v>1293000</v>
          </cell>
          <cell r="CH20">
            <v>309000</v>
          </cell>
          <cell r="CI20">
            <v>0</v>
          </cell>
          <cell r="CJ20">
            <v>3106000</v>
          </cell>
          <cell r="CK20">
            <v>357000</v>
          </cell>
          <cell r="CL20">
            <v>36</v>
          </cell>
          <cell r="CM20">
            <v>22</v>
          </cell>
          <cell r="CN20">
            <v>4</v>
          </cell>
          <cell r="CO20">
            <v>4</v>
          </cell>
          <cell r="CP20">
            <v>21</v>
          </cell>
          <cell r="CQ20">
            <v>4</v>
          </cell>
          <cell r="CR20">
            <v>7</v>
          </cell>
        </row>
        <row r="21">
          <cell r="A21" t="str">
            <v>06</v>
          </cell>
          <cell r="B21" t="str">
            <v>06 Alternative Schools</v>
          </cell>
          <cell r="C21" t="b">
            <v>1</v>
          </cell>
          <cell r="D21" t="str">
            <v>06 Alternative Schools</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100000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5040343.96</v>
          </cell>
          <cell r="BN21">
            <v>0</v>
          </cell>
          <cell r="BO21">
            <v>5140343.96</v>
          </cell>
          <cell r="BQ21">
            <v>0</v>
          </cell>
          <cell r="BR21">
            <v>0</v>
          </cell>
          <cell r="BS21">
            <v>0</v>
          </cell>
          <cell r="BT21">
            <v>0</v>
          </cell>
          <cell r="BU21">
            <v>5041000</v>
          </cell>
          <cell r="BV21">
            <v>1261000</v>
          </cell>
          <cell r="BW21">
            <v>0</v>
          </cell>
          <cell r="BX21">
            <v>0</v>
          </cell>
          <cell r="BY21">
            <v>0</v>
          </cell>
          <cell r="BZ21">
            <v>0</v>
          </cell>
          <cell r="CA21">
            <v>0</v>
          </cell>
          <cell r="CB21">
            <v>0</v>
          </cell>
          <cell r="CC21">
            <v>0</v>
          </cell>
          <cell r="CD21">
            <v>100000</v>
          </cell>
          <cell r="CE21">
            <v>25000</v>
          </cell>
          <cell r="CF21">
            <v>0</v>
          </cell>
          <cell r="CG21">
            <v>0</v>
          </cell>
          <cell r="CH21">
            <v>0</v>
          </cell>
          <cell r="CI21">
            <v>0</v>
          </cell>
          <cell r="CJ21">
            <v>5041000</v>
          </cell>
          <cell r="CK21">
            <v>1714000</v>
          </cell>
          <cell r="CL21">
            <v>3</v>
          </cell>
          <cell r="CM21">
            <v>22</v>
          </cell>
          <cell r="CN21">
            <v>4</v>
          </cell>
          <cell r="CO21">
            <v>4</v>
          </cell>
          <cell r="CP21">
            <v>21</v>
          </cell>
          <cell r="CQ21">
            <v>4</v>
          </cell>
          <cell r="CR21">
            <v>7</v>
          </cell>
        </row>
        <row r="22">
          <cell r="A22" t="str">
            <v>07</v>
          </cell>
          <cell r="B22" t="str">
            <v>07 Other Schools</v>
          </cell>
          <cell r="C22" t="b">
            <v>1</v>
          </cell>
          <cell r="D22" t="str">
            <v>07 Other Schools</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22</v>
          </cell>
          <cell r="CN22">
            <v>4</v>
          </cell>
          <cell r="CO22">
            <v>4</v>
          </cell>
          <cell r="CP22">
            <v>21</v>
          </cell>
          <cell r="CQ22">
            <v>4</v>
          </cell>
          <cell r="CR22">
            <v>7</v>
          </cell>
        </row>
        <row r="23">
          <cell r="A23" t="str">
            <v>08</v>
          </cell>
          <cell r="B23" t="str">
            <v>08 Non Public/Private</v>
          </cell>
          <cell r="C23" t="b">
            <v>1</v>
          </cell>
          <cell r="D23" t="str">
            <v>08 Non Public/Private</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22</v>
          </cell>
          <cell r="CN23">
            <v>4</v>
          </cell>
          <cell r="CO23">
            <v>4</v>
          </cell>
          <cell r="CP23">
            <v>21</v>
          </cell>
          <cell r="CQ23">
            <v>4</v>
          </cell>
          <cell r="CR23">
            <v>7</v>
          </cell>
        </row>
        <row r="24">
          <cell r="A24" t="str">
            <v>09</v>
          </cell>
          <cell r="B24" t="str">
            <v>09 Preschools (In-District)</v>
          </cell>
          <cell r="C24" t="b">
            <v>1</v>
          </cell>
          <cell r="D24" t="str">
            <v>09 Preschools (In-District)</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1</v>
          </cell>
          <cell r="CM24">
            <v>22</v>
          </cell>
          <cell r="CN24">
            <v>4</v>
          </cell>
          <cell r="CO24">
            <v>4</v>
          </cell>
          <cell r="CP24">
            <v>21</v>
          </cell>
          <cell r="CQ24">
            <v>4</v>
          </cell>
          <cell r="CR24">
            <v>7</v>
          </cell>
        </row>
        <row r="25">
          <cell r="A25" t="str">
            <v>10</v>
          </cell>
          <cell r="B25" t="str">
            <v>10 Charter Schools</v>
          </cell>
          <cell r="C25" t="b">
            <v>1</v>
          </cell>
          <cell r="D25" t="str">
            <v>10 Charter Schools</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22</v>
          </cell>
          <cell r="CN25">
            <v>4</v>
          </cell>
          <cell r="CO25">
            <v>4</v>
          </cell>
          <cell r="CP25">
            <v>21</v>
          </cell>
          <cell r="CQ25">
            <v>4</v>
          </cell>
          <cell r="CR25">
            <v>7</v>
          </cell>
        </row>
        <row r="26">
          <cell r="A26" t="str">
            <v>11</v>
          </cell>
          <cell r="B26" t="str">
            <v>11 Collaboratives</v>
          </cell>
          <cell r="C26" t="b">
            <v>1</v>
          </cell>
          <cell r="D26" t="str">
            <v>11 Collaboratives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22</v>
          </cell>
          <cell r="CN26">
            <v>4</v>
          </cell>
          <cell r="CO26">
            <v>4</v>
          </cell>
          <cell r="CP26">
            <v>21</v>
          </cell>
          <cell r="CQ26">
            <v>4</v>
          </cell>
          <cell r="CR26">
            <v>7</v>
          </cell>
        </row>
        <row r="27">
          <cell r="A27" t="str">
            <v>12</v>
          </cell>
          <cell r="B27" t="str">
            <v>12 RIDE</v>
          </cell>
          <cell r="C27" t="b">
            <v>1</v>
          </cell>
          <cell r="D27" t="str">
            <v>12 RIDE</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22</v>
          </cell>
          <cell r="CN27">
            <v>4</v>
          </cell>
          <cell r="CO27">
            <v>4</v>
          </cell>
          <cell r="CP27">
            <v>21</v>
          </cell>
          <cell r="CQ27">
            <v>4</v>
          </cell>
          <cell r="CR27">
            <v>7</v>
          </cell>
        </row>
        <row r="28">
          <cell r="A28" t="str">
            <v>13</v>
          </cell>
          <cell r="B28" t="str">
            <v>13 Public Out of State</v>
          </cell>
          <cell r="C28" t="b">
            <v>1</v>
          </cell>
          <cell r="D28" t="str">
            <v>13 Public Out of State</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22</v>
          </cell>
          <cell r="CN28">
            <v>4</v>
          </cell>
          <cell r="CO28">
            <v>4</v>
          </cell>
          <cell r="CP28">
            <v>21</v>
          </cell>
          <cell r="CQ28">
            <v>4</v>
          </cell>
          <cell r="CR28">
            <v>7</v>
          </cell>
        </row>
        <row r="29">
          <cell r="A29" t="str">
            <v>14</v>
          </cell>
          <cell r="B29" t="str">
            <v>14 Adult Education</v>
          </cell>
          <cell r="C29" t="b">
            <v>1</v>
          </cell>
          <cell r="D29" t="str">
            <v>14 Adult Education</v>
          </cell>
          <cell r="E29">
            <v>0</v>
          </cell>
          <cell r="F29">
            <v>0</v>
          </cell>
          <cell r="G29">
            <v>0</v>
          </cell>
          <cell r="H29">
            <v>0</v>
          </cell>
          <cell r="I29">
            <v>1620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1620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2000</v>
          </cell>
          <cell r="CH29">
            <v>1000</v>
          </cell>
          <cell r="CI29">
            <v>2000</v>
          </cell>
          <cell r="CJ29">
            <v>2000</v>
          </cell>
          <cell r="CK29">
            <v>2000</v>
          </cell>
          <cell r="CL29">
            <v>1</v>
          </cell>
          <cell r="CM29">
            <v>22</v>
          </cell>
          <cell r="CN29">
            <v>4</v>
          </cell>
          <cell r="CO29">
            <v>4</v>
          </cell>
          <cell r="CP29">
            <v>21</v>
          </cell>
          <cell r="CQ29">
            <v>4</v>
          </cell>
          <cell r="CR29">
            <v>7</v>
          </cell>
        </row>
        <row r="30">
          <cell r="A30" t="str">
            <v>15</v>
          </cell>
          <cell r="B30" t="str">
            <v>15 Out of Dist Transportation</v>
          </cell>
          <cell r="C30" t="b">
            <v>1</v>
          </cell>
          <cell r="D30" t="str">
            <v>15 Out of Dist Transportation</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22</v>
          </cell>
          <cell r="CN30">
            <v>4</v>
          </cell>
          <cell r="CO30">
            <v>4</v>
          </cell>
          <cell r="CP30">
            <v>21</v>
          </cell>
          <cell r="CQ30">
            <v>4</v>
          </cell>
          <cell r="CR30">
            <v>7</v>
          </cell>
        </row>
        <row r="31">
          <cell r="A31" t="str">
            <v>16</v>
          </cell>
          <cell r="B31" t="str">
            <v>16 Payments for Debt Service</v>
          </cell>
          <cell r="C31" t="b">
            <v>1</v>
          </cell>
          <cell r="D31" t="str">
            <v>16 Payments for Debt Service</v>
          </cell>
          <cell r="E31">
            <v>0</v>
          </cell>
          <cell r="F31">
            <v>5365.22</v>
          </cell>
          <cell r="G31">
            <v>0</v>
          </cell>
          <cell r="H31">
            <v>0</v>
          </cell>
          <cell r="I31">
            <v>0</v>
          </cell>
          <cell r="J31">
            <v>379948</v>
          </cell>
          <cell r="K31">
            <v>0</v>
          </cell>
          <cell r="L31">
            <v>0</v>
          </cell>
          <cell r="M31">
            <v>0</v>
          </cell>
          <cell r="N31">
            <v>0</v>
          </cell>
          <cell r="O31">
            <v>0</v>
          </cell>
          <cell r="P31">
            <v>58699.3</v>
          </cell>
          <cell r="Q31">
            <v>0</v>
          </cell>
          <cell r="R31">
            <v>0</v>
          </cell>
          <cell r="S31">
            <v>0</v>
          </cell>
          <cell r="T31">
            <v>0</v>
          </cell>
          <cell r="U31">
            <v>0</v>
          </cell>
          <cell r="V31">
            <v>0</v>
          </cell>
          <cell r="W31">
            <v>0</v>
          </cell>
          <cell r="X31">
            <v>0</v>
          </cell>
          <cell r="Y31">
            <v>0</v>
          </cell>
          <cell r="Z31">
            <v>40412.44</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492956</v>
          </cell>
          <cell r="AP31">
            <v>0</v>
          </cell>
          <cell r="AQ31">
            <v>0</v>
          </cell>
          <cell r="AR31">
            <v>223921</v>
          </cell>
          <cell r="AS31">
            <v>134207</v>
          </cell>
          <cell r="AT31">
            <v>76121.279999999999</v>
          </cell>
          <cell r="AU31">
            <v>151195</v>
          </cell>
          <cell r="AV31">
            <v>259230.82</v>
          </cell>
          <cell r="AW31">
            <v>0</v>
          </cell>
          <cell r="AX31">
            <v>59165.760000000002</v>
          </cell>
          <cell r="AY31">
            <v>216856.37</v>
          </cell>
          <cell r="AZ31">
            <v>0</v>
          </cell>
          <cell r="BA31">
            <v>4000</v>
          </cell>
          <cell r="BB31">
            <v>78091</v>
          </cell>
          <cell r="BC31">
            <v>0</v>
          </cell>
          <cell r="BD31">
            <v>0</v>
          </cell>
          <cell r="BE31">
            <v>4306.07</v>
          </cell>
          <cell r="BF31">
            <v>0</v>
          </cell>
          <cell r="BG31">
            <v>0</v>
          </cell>
          <cell r="BH31">
            <v>0</v>
          </cell>
          <cell r="BI31">
            <v>0</v>
          </cell>
          <cell r="BJ31">
            <v>0</v>
          </cell>
          <cell r="BK31">
            <v>2750685.25</v>
          </cell>
          <cell r="BL31">
            <v>654433.65</v>
          </cell>
          <cell r="BM31">
            <v>8780150.2699999996</v>
          </cell>
          <cell r="BN31">
            <v>4898058.13</v>
          </cell>
          <cell r="BO31">
            <v>19267802.559999999</v>
          </cell>
          <cell r="BQ31">
            <v>0</v>
          </cell>
          <cell r="BR31">
            <v>493000</v>
          </cell>
          <cell r="BS31">
            <v>78000</v>
          </cell>
          <cell r="BT31">
            <v>655000</v>
          </cell>
          <cell r="BU31">
            <v>8781000</v>
          </cell>
          <cell r="BV31">
            <v>4271000</v>
          </cell>
          <cell r="BW31">
            <v>0</v>
          </cell>
          <cell r="BX31">
            <v>0</v>
          </cell>
          <cell r="BY31">
            <v>0</v>
          </cell>
          <cell r="BZ31">
            <v>0</v>
          </cell>
          <cell r="CA31">
            <v>380000</v>
          </cell>
          <cell r="CB31">
            <v>19000</v>
          </cell>
          <cell r="CC31">
            <v>0</v>
          </cell>
          <cell r="CD31">
            <v>41000</v>
          </cell>
          <cell r="CE31">
            <v>11000</v>
          </cell>
          <cell r="CF31">
            <v>0</v>
          </cell>
          <cell r="CG31">
            <v>59000</v>
          </cell>
          <cell r="CH31">
            <v>9000</v>
          </cell>
          <cell r="CI31">
            <v>4000</v>
          </cell>
          <cell r="CJ31">
            <v>8781000</v>
          </cell>
          <cell r="CK31">
            <v>1015000</v>
          </cell>
          <cell r="CL31">
            <v>19</v>
          </cell>
          <cell r="CM31">
            <v>22</v>
          </cell>
          <cell r="CN31">
            <v>4</v>
          </cell>
          <cell r="CO31">
            <v>4</v>
          </cell>
          <cell r="CP31">
            <v>21</v>
          </cell>
          <cell r="CQ31">
            <v>4</v>
          </cell>
          <cell r="CR31">
            <v>7</v>
          </cell>
        </row>
        <row r="32">
          <cell r="A32" t="str">
            <v>17</v>
          </cell>
          <cell r="B32" t="str">
            <v xml:space="preserve">17 Summer Camps </v>
          </cell>
          <cell r="C32" t="b">
            <v>1</v>
          </cell>
          <cell r="D32" t="str">
            <v xml:space="preserve">17 Summer Camps </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22</v>
          </cell>
          <cell r="CN32">
            <v>4</v>
          </cell>
          <cell r="CO32">
            <v>4</v>
          </cell>
          <cell r="CP32">
            <v>21</v>
          </cell>
          <cell r="CQ32">
            <v>4</v>
          </cell>
          <cell r="CR32">
            <v>7</v>
          </cell>
        </row>
        <row r="33">
          <cell r="A33" t="str">
            <v>18</v>
          </cell>
          <cell r="B33" t="str">
            <v>18 Payments for Retiree Benefits</v>
          </cell>
          <cell r="C33" t="b">
            <v>1</v>
          </cell>
          <cell r="D33" t="str">
            <v>18 Payments for Retiree Benefits</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22</v>
          </cell>
          <cell r="CN33">
            <v>4</v>
          </cell>
          <cell r="CO33">
            <v>4</v>
          </cell>
          <cell r="CP33">
            <v>21</v>
          </cell>
          <cell r="CQ33">
            <v>4</v>
          </cell>
          <cell r="CR33">
            <v>7</v>
          </cell>
        </row>
        <row r="34">
          <cell r="A34" t="str">
            <v>19</v>
          </cell>
          <cell r="B34" t="str">
            <v>19 Interagency Fund Transfers</v>
          </cell>
          <cell r="C34" t="b">
            <v>1</v>
          </cell>
          <cell r="D34" t="str">
            <v>19 Interagency Fund Transfers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22</v>
          </cell>
          <cell r="CN34">
            <v>4</v>
          </cell>
          <cell r="CO34">
            <v>4</v>
          </cell>
          <cell r="CP34">
            <v>21</v>
          </cell>
          <cell r="CQ34">
            <v>4</v>
          </cell>
          <cell r="CR34">
            <v>7</v>
          </cell>
        </row>
        <row r="35">
          <cell r="A35" t="str">
            <v>20</v>
          </cell>
          <cell r="B35" t="str">
            <v>20 Other State Agencies</v>
          </cell>
          <cell r="C35" t="b">
            <v>1</v>
          </cell>
          <cell r="D35" t="str">
            <v>20 Other State Agencies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row>
        <row r="36">
          <cell r="A36" t="str">
            <v>23</v>
          </cell>
          <cell r="B36" t="str">
            <v>23 Summer School-Elementary</v>
          </cell>
          <cell r="C36" t="b">
            <v>1</v>
          </cell>
          <cell r="D36" t="str">
            <v>23 Summer School-Elementary</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22</v>
          </cell>
          <cell r="CN36">
            <v>4</v>
          </cell>
          <cell r="CO36">
            <v>4</v>
          </cell>
          <cell r="CP36">
            <v>21</v>
          </cell>
          <cell r="CQ36">
            <v>4</v>
          </cell>
          <cell r="CR36">
            <v>7</v>
          </cell>
        </row>
        <row r="37">
          <cell r="A37" t="str">
            <v>24</v>
          </cell>
          <cell r="B37" t="str">
            <v>24 Summer School-Middle</v>
          </cell>
          <cell r="C37" t="b">
            <v>1</v>
          </cell>
          <cell r="D37" t="str">
            <v>24 Summer School-Middle</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22</v>
          </cell>
          <cell r="CN37">
            <v>4</v>
          </cell>
          <cell r="CO37">
            <v>4</v>
          </cell>
          <cell r="CP37">
            <v>21</v>
          </cell>
          <cell r="CQ37">
            <v>4</v>
          </cell>
          <cell r="CR37">
            <v>7</v>
          </cell>
        </row>
        <row r="38">
          <cell r="A38" t="str">
            <v>25</v>
          </cell>
          <cell r="B38" t="str">
            <v>25 Summer School-High</v>
          </cell>
          <cell r="C38" t="b">
            <v>1</v>
          </cell>
          <cell r="D38" t="str">
            <v>25 Summer School-High</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22</v>
          </cell>
          <cell r="CN38">
            <v>4</v>
          </cell>
          <cell r="CO38">
            <v>4</v>
          </cell>
          <cell r="CP38">
            <v>21</v>
          </cell>
          <cell r="CQ38">
            <v>4</v>
          </cell>
          <cell r="CR38">
            <v>7</v>
          </cell>
        </row>
        <row r="39">
          <cell r="A39" t="str">
            <v>33</v>
          </cell>
          <cell r="B39" t="str">
            <v>33 After School Elem</v>
          </cell>
          <cell r="C39" t="b">
            <v>1</v>
          </cell>
          <cell r="D39" t="str">
            <v>33 After School Elem</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22</v>
          </cell>
          <cell r="CN39">
            <v>4</v>
          </cell>
          <cell r="CO39">
            <v>4</v>
          </cell>
          <cell r="CP39">
            <v>21</v>
          </cell>
          <cell r="CQ39">
            <v>4</v>
          </cell>
          <cell r="CR39">
            <v>7</v>
          </cell>
        </row>
        <row r="40">
          <cell r="A40" t="str">
            <v>34</v>
          </cell>
          <cell r="B40" t="str">
            <v>34 After School Middle</v>
          </cell>
          <cell r="C40" t="b">
            <v>1</v>
          </cell>
          <cell r="D40" t="str">
            <v>34 After School Middle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22</v>
          </cell>
          <cell r="CN40">
            <v>4</v>
          </cell>
          <cell r="CO40">
            <v>4</v>
          </cell>
          <cell r="CP40">
            <v>21</v>
          </cell>
          <cell r="CQ40">
            <v>4</v>
          </cell>
          <cell r="CR40">
            <v>7</v>
          </cell>
        </row>
        <row r="41">
          <cell r="A41" t="str">
            <v>35</v>
          </cell>
          <cell r="B41" t="str">
            <v>35 After School High</v>
          </cell>
          <cell r="C41" t="b">
            <v>1</v>
          </cell>
          <cell r="D41" t="str">
            <v>35 After School High</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22</v>
          </cell>
          <cell r="CN41">
            <v>4</v>
          </cell>
          <cell r="CO41">
            <v>4</v>
          </cell>
          <cell r="CP41">
            <v>21</v>
          </cell>
          <cell r="CQ41">
            <v>4</v>
          </cell>
          <cell r="CR41">
            <v>7</v>
          </cell>
        </row>
        <row r="42">
          <cell r="A42">
            <v>99</v>
          </cell>
          <cell r="B42" t="str">
            <v>99 For Those with $0 (421-422 ONLY</v>
          </cell>
          <cell r="C42" t="b">
            <v>1</v>
          </cell>
          <cell r="D42" t="str">
            <v>99 For Those with $0 (421-422 ONLY</v>
          </cell>
          <cell r="E42">
            <v>0</v>
          </cell>
          <cell r="F42">
            <v>0</v>
          </cell>
          <cell r="G42">
            <v>0</v>
          </cell>
          <cell r="H42">
            <v>0</v>
          </cell>
          <cell r="I42">
            <v>0</v>
          </cell>
          <cell r="J42">
            <v>0</v>
          </cell>
          <cell r="K42">
            <v>0</v>
          </cell>
          <cell r="L42">
            <v>0</v>
          </cell>
          <cell r="M42">
            <v>0</v>
          </cell>
          <cell r="N42">
            <v>0</v>
          </cell>
          <cell r="O42">
            <v>0</v>
          </cell>
          <cell r="P42">
            <v>0</v>
          </cell>
          <cell r="Q42">
            <v>0</v>
          </cell>
          <cell r="R42">
            <v>9.9999999999999995E-7</v>
          </cell>
          <cell r="S42">
            <v>0</v>
          </cell>
          <cell r="T42">
            <v>0</v>
          </cell>
          <cell r="U42">
            <v>9.9999999999999995E-7</v>
          </cell>
          <cell r="V42">
            <v>0</v>
          </cell>
          <cell r="W42">
            <v>0</v>
          </cell>
          <cell r="X42">
            <v>0</v>
          </cell>
          <cell r="Y42">
            <v>0</v>
          </cell>
          <cell r="Z42">
            <v>0</v>
          </cell>
          <cell r="AA42">
            <v>0</v>
          </cell>
          <cell r="AB42">
            <v>0</v>
          </cell>
          <cell r="AC42">
            <v>0</v>
          </cell>
          <cell r="AD42">
            <v>0</v>
          </cell>
          <cell r="AE42">
            <v>9.9999999999999995E-7</v>
          </cell>
          <cell r="AF42">
            <v>0</v>
          </cell>
          <cell r="AG42">
            <v>0</v>
          </cell>
          <cell r="AH42">
            <v>9.9999999999999995E-7</v>
          </cell>
          <cell r="AI42">
            <v>0</v>
          </cell>
          <cell r="AJ42">
            <v>0</v>
          </cell>
          <cell r="AK42">
            <v>9.9999999999999995E-7</v>
          </cell>
          <cell r="AL42">
            <v>9.9999999999999995E-7</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9.9999999999999995E-7</v>
          </cell>
          <cell r="BD42">
            <v>0</v>
          </cell>
          <cell r="BE42">
            <v>0</v>
          </cell>
          <cell r="BF42">
            <v>0</v>
          </cell>
          <cell r="BG42">
            <v>0</v>
          </cell>
          <cell r="BH42">
            <v>0</v>
          </cell>
          <cell r="BI42">
            <v>0</v>
          </cell>
          <cell r="BJ42">
            <v>0</v>
          </cell>
          <cell r="BK42">
            <v>0</v>
          </cell>
          <cell r="BL42">
            <v>0</v>
          </cell>
          <cell r="BM42">
            <v>0</v>
          </cell>
          <cell r="BN42">
            <v>0</v>
          </cell>
          <cell r="BO42">
            <v>6.999999999999999E-6</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row>
        <row r="43">
          <cell r="A43">
            <v>90000</v>
          </cell>
          <cell r="B43" t="str">
            <v>TOTAL</v>
          </cell>
          <cell r="D43" t="str">
            <v>Grand Total</v>
          </cell>
          <cell r="E43">
            <v>107240</v>
          </cell>
          <cell r="F43">
            <v>5365.22</v>
          </cell>
          <cell r="G43">
            <v>189114.99</v>
          </cell>
          <cell r="H43">
            <v>136706.91</v>
          </cell>
          <cell r="I43">
            <v>442351.64</v>
          </cell>
          <cell r="J43">
            <v>783023.53</v>
          </cell>
          <cell r="K43">
            <v>202159.5</v>
          </cell>
          <cell r="L43">
            <v>1215329.31</v>
          </cell>
          <cell r="M43">
            <v>70328.5</v>
          </cell>
          <cell r="N43">
            <v>129.86000000000001</v>
          </cell>
          <cell r="O43">
            <v>117553.28</v>
          </cell>
          <cell r="P43">
            <v>570101.6</v>
          </cell>
          <cell r="Q43">
            <v>141454</v>
          </cell>
          <cell r="R43">
            <v>9.9999999999999995E-7</v>
          </cell>
          <cell r="S43">
            <v>2146782</v>
          </cell>
          <cell r="T43">
            <v>608421.42999999993</v>
          </cell>
          <cell r="U43">
            <v>9.9999999999999995E-7</v>
          </cell>
          <cell r="V43">
            <v>419856.14</v>
          </cell>
          <cell r="W43">
            <v>1619772.6099999999</v>
          </cell>
          <cell r="X43">
            <v>469095.56</v>
          </cell>
          <cell r="Y43">
            <v>4444.24</v>
          </cell>
          <cell r="Z43">
            <v>3624504.0799999996</v>
          </cell>
          <cell r="AA43">
            <v>428007.96</v>
          </cell>
          <cell r="AB43">
            <v>369068.91000000003</v>
          </cell>
          <cell r="AC43">
            <v>132320.35999999999</v>
          </cell>
          <cell r="AD43">
            <v>42868.18</v>
          </cell>
          <cell r="AE43">
            <v>9.9999999999999995E-7</v>
          </cell>
          <cell r="AF43">
            <v>335123.34999999998</v>
          </cell>
          <cell r="AG43">
            <v>2155551.42</v>
          </cell>
          <cell r="AH43">
            <v>9.9999999999999995E-7</v>
          </cell>
          <cell r="AI43">
            <v>450158.9</v>
          </cell>
          <cell r="AJ43">
            <v>3204344.6999999997</v>
          </cell>
          <cell r="AK43">
            <v>9.9999999999999995E-7</v>
          </cell>
          <cell r="AL43">
            <v>9.9999999999999995E-7</v>
          </cell>
          <cell r="AM43">
            <v>449540.24</v>
          </cell>
          <cell r="AN43">
            <v>141000</v>
          </cell>
          <cell r="AO43">
            <v>551474</v>
          </cell>
          <cell r="AP43">
            <v>218733.81</v>
          </cell>
          <cell r="AQ43">
            <v>180756.38</v>
          </cell>
          <cell r="AR43">
            <v>230447</v>
          </cell>
          <cell r="AS43">
            <v>247958</v>
          </cell>
          <cell r="AT43">
            <v>223822.2</v>
          </cell>
          <cell r="AU43">
            <v>304582</v>
          </cell>
          <cell r="AV43">
            <v>1281968.33</v>
          </cell>
          <cell r="AW43">
            <v>84000</v>
          </cell>
          <cell r="AX43">
            <v>277511.45</v>
          </cell>
          <cell r="AY43">
            <v>367009.23</v>
          </cell>
          <cell r="AZ43">
            <v>165635</v>
          </cell>
          <cell r="BA43">
            <v>2749858.1500000004</v>
          </cell>
          <cell r="BB43">
            <v>1100792</v>
          </cell>
          <cell r="BC43">
            <v>9.9999999999999995E-7</v>
          </cell>
          <cell r="BD43">
            <v>610643</v>
          </cell>
          <cell r="BE43">
            <v>535289.07999999996</v>
          </cell>
          <cell r="BF43">
            <v>144369.64000000001</v>
          </cell>
          <cell r="BG43">
            <v>448944</v>
          </cell>
          <cell r="BH43">
            <v>392750</v>
          </cell>
          <cell r="BI43">
            <v>119936</v>
          </cell>
          <cell r="BJ43">
            <v>27503</v>
          </cell>
          <cell r="BK43">
            <v>5187556.9000000004</v>
          </cell>
          <cell r="BL43">
            <v>1168701.22</v>
          </cell>
          <cell r="BM43">
            <v>14257280.449999999</v>
          </cell>
          <cell r="BN43">
            <v>5532929.9000000004</v>
          </cell>
          <cell r="BO43">
            <v>56992169.160007</v>
          </cell>
          <cell r="BP43">
            <v>0</v>
          </cell>
          <cell r="BQ43">
            <v>0</v>
          </cell>
          <cell r="BR43">
            <v>4228000</v>
          </cell>
          <cell r="BS43">
            <v>471000</v>
          </cell>
          <cell r="BT43">
            <v>690000</v>
          </cell>
          <cell r="BU43">
            <v>16824000</v>
          </cell>
          <cell r="BV43">
            <v>6539000</v>
          </cell>
          <cell r="BW43">
            <v>0</v>
          </cell>
          <cell r="BX43">
            <v>593000</v>
          </cell>
          <cell r="BY43">
            <v>150000</v>
          </cell>
          <cell r="BZ43">
            <v>0</v>
          </cell>
          <cell r="CA43">
            <v>3772000</v>
          </cell>
          <cell r="CB43">
            <v>352000</v>
          </cell>
          <cell r="CC43">
            <v>36000</v>
          </cell>
          <cell r="CD43">
            <v>5924000</v>
          </cell>
          <cell r="CE43">
            <v>1852000</v>
          </cell>
          <cell r="CF43">
            <v>0</v>
          </cell>
          <cell r="CG43">
            <v>2884000</v>
          </cell>
          <cell r="CH43">
            <v>762000</v>
          </cell>
          <cell r="CI43">
            <v>10000</v>
          </cell>
          <cell r="CJ43">
            <v>21989000</v>
          </cell>
          <cell r="CK43">
            <v>3890000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SCLAIMER"/>
      <sheetName val="Recent Changes"/>
      <sheetName val="Obj Fund Intersects"/>
      <sheetName val="Obj Location Intersects"/>
      <sheetName val="Obj Func Intersects"/>
      <sheetName val="Obj Prog Intersects"/>
      <sheetName val="Obj Subj Intersects"/>
      <sheetName val="Obj JC Intersects"/>
      <sheetName val="LocSub Interests"/>
      <sheetName val="FuncSub Intersects"/>
      <sheetName val="ProgSub Intersects"/>
      <sheetName val="Location Rules"/>
      <sheetName val="Function Rules"/>
      <sheetName val="Program Rules"/>
      <sheetName val="Subject Rules"/>
      <sheetName val="Dist Location Accts"/>
      <sheetName val="Account String Tool"/>
      <sheetName val="Usable Accounts"/>
      <sheetName val="Notes"/>
      <sheetName val="Account Definitions"/>
      <sheetName val="OIR Guide"/>
      <sheetName val="Expenditures - Master"/>
      <sheetName val="Fund Types"/>
      <sheetName val="Funds and Subfunds"/>
      <sheetName val="Location"/>
      <sheetName val="Schools"/>
      <sheetName val="Function"/>
      <sheetName val="Program"/>
      <sheetName val="Subject"/>
      <sheetName val="Subject 2100 Alpha and Name"/>
      <sheetName val="Subject 2300 Alpha and Numeric"/>
      <sheetName val="Object - Balance Sheet"/>
      <sheetName val="Object - Revenue"/>
      <sheetName val="Cindy's Quilt - Revenue"/>
      <sheetName val="Expenditures - Alpha "/>
      <sheetName val="Expenditures- Allocations"/>
      <sheetName val="Cindy's Quilt - Exp Intersects"/>
      <sheetName val="Job Class Numerical"/>
      <sheetName val="Job Class Alpha"/>
      <sheetName val="Common Reports"/>
      <sheetName val="Loc Type Subject Matrix"/>
      <sheetName val="Checklist Segment Matrix"/>
      <sheetName val="Func JC Matrix"/>
      <sheetName val="Program Subject Matrix"/>
      <sheetName val="Allocation Rules and Defs"/>
      <sheetName val="Analysis of Allocations"/>
      <sheetName val="LEA of Record Transactions"/>
      <sheetName val="Indirect Cost Transactions"/>
      <sheetName val="Agency Fund Transactions"/>
      <sheetName val="Upload Process Overview"/>
      <sheetName val="Upload Structure Analysis"/>
      <sheetName val="Overall Structure"/>
      <sheetName val="UCOA Use Requirement Matrix"/>
      <sheetName val="FAQ Keywords and FAQ Nos."/>
      <sheetName val="FAQ Nos., Topics and Keywords"/>
      <sheetName val="FAQ's Deleted"/>
      <sheetName val="PD and Subject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9">
          <cell r="C9">
            <v>51000</v>
          </cell>
          <cell r="D9" t="str">
            <v>Personnel Services - Compensation</v>
          </cell>
          <cell r="E9" t="str">
            <v>Y</v>
          </cell>
          <cell r="G9" t="str">
            <v>Change Name 4/4/08</v>
          </cell>
          <cell r="H9" t="str">
            <v>Reporting Level Account only.  Transactional entries are NOT allowed with this Account.</v>
          </cell>
          <cell r="I9" t="str">
            <v>N/A</v>
          </cell>
          <cell r="J9" t="str">
            <v>N/A</v>
          </cell>
          <cell r="K9" t="str">
            <v>N/A</v>
          </cell>
          <cell r="L9" t="str">
            <v>N/A</v>
          </cell>
          <cell r="M9" t="str">
            <v>N/A</v>
          </cell>
          <cell r="N9" t="str">
            <v>N/A</v>
          </cell>
          <cell r="Q9" t="str">
            <v>No entries allowed to this Account.</v>
          </cell>
          <cell r="R9" t="str">
            <v>No entries allowed to this Account.</v>
          </cell>
          <cell r="S9" t="str">
            <v>No entries allowed to this Account.</v>
          </cell>
          <cell r="T9" t="str">
            <v>No entries allowed to this Account.</v>
          </cell>
          <cell r="U9" t="str">
            <v>No entries allowed to this Account.</v>
          </cell>
          <cell r="V9" t="str">
            <v>No entries allowed to this Account.</v>
          </cell>
          <cell r="W9">
            <v>1</v>
          </cell>
        </row>
        <row r="10">
          <cell r="C10">
            <v>51100</v>
          </cell>
          <cell r="D10" t="str">
            <v>Salaries Expenses</v>
          </cell>
          <cell r="G10" t="str">
            <v>Renamed 1//31/08</v>
          </cell>
          <cell r="H10" t="str">
            <v>Reporting Level Account only.  Transactional entries are NOT allowed with this Account.</v>
          </cell>
          <cell r="I10" t="str">
            <v>N/A</v>
          </cell>
          <cell r="J10" t="str">
            <v>N/A</v>
          </cell>
          <cell r="K10" t="str">
            <v>N/A</v>
          </cell>
          <cell r="L10" t="str">
            <v>N/A</v>
          </cell>
          <cell r="M10" t="str">
            <v>N/A</v>
          </cell>
          <cell r="N10" t="str">
            <v>N/A</v>
          </cell>
          <cell r="O10">
            <v>0</v>
          </cell>
          <cell r="Q10" t="str">
            <v>No entries allowed to this Account.</v>
          </cell>
          <cell r="R10" t="str">
            <v>No entries allowed to this Account.</v>
          </cell>
          <cell r="S10" t="str">
            <v>No entries allowed to this Account.</v>
          </cell>
          <cell r="T10" t="str">
            <v>No entries allowed to this Account.</v>
          </cell>
          <cell r="U10" t="str">
            <v>No entries allowed to this Account.</v>
          </cell>
          <cell r="V10" t="str">
            <v>No entries allowed to this Account.</v>
          </cell>
          <cell r="W10">
            <v>2</v>
          </cell>
        </row>
        <row r="11">
          <cell r="C11">
            <v>51110</v>
          </cell>
          <cell r="D11" t="str">
            <v>Regular Salaries</v>
          </cell>
          <cell r="G11" t="str">
            <v>Added 9/17</v>
          </cell>
          <cell r="H11" t="str">
            <v>Refer to Object Intersection Rules.</v>
          </cell>
          <cell r="I11" t="str">
            <v>Direct Required</v>
          </cell>
          <cell r="J11" t="str">
            <v>Direct Required</v>
          </cell>
          <cell r="K11" t="str">
            <v>Direct Required</v>
          </cell>
          <cell r="L11" t="str">
            <v>Direct Required</v>
          </cell>
          <cell r="M11" t="str">
            <v>Direct Required</v>
          </cell>
          <cell r="N11" t="str">
            <v>D1 - 4</v>
          </cell>
          <cell r="O11">
            <v>0</v>
          </cell>
          <cell r="P11">
            <v>1</v>
          </cell>
          <cell r="Q11" t="str">
            <v>Any Fund Types except 40 and 90.</v>
          </cell>
          <cell r="R11" t="str">
            <v>Any Location Type and related departments or school locations except Location Types 23-25 and 33-35, and Locations 99|997, 99|998, and 99|999.</v>
          </cell>
          <cell r="S11" t="str">
            <v>Any Function except 000, 411, 421, 432, 441, 997, 998, and 999.  See the Mandatory Method Rule related to the use of Function 213.</v>
          </cell>
          <cell r="T11" t="str">
            <v>Any Program except 97, 98 and 99.</v>
          </cell>
          <cell r="U11" t="str">
            <v>May not use Subjects 9700, 9800, or 9900.  Refer to the General Function/Subject Rules and the required Location Type/Subject Rules for guidance on determining the proper Subject account(s) to use with Function and Location accounts, respectively.</v>
          </cell>
          <cell r="V11" t="str">
            <v>Appropriate Job Classification except 0000, 5100 series, 9700, and 9800, and 9991.</v>
          </cell>
          <cell r="W11">
            <v>3</v>
          </cell>
        </row>
        <row r="12">
          <cell r="C12">
            <v>51111</v>
          </cell>
          <cell r="D12" t="str">
            <v>Sick Leave</v>
          </cell>
          <cell r="G12" t="str">
            <v>Added 9/17</v>
          </cell>
          <cell r="H12" t="str">
            <v>Optional Use Account:  Can be used if needed or desired</v>
          </cell>
          <cell r="I12" t="str">
            <v>Direct Required</v>
          </cell>
          <cell r="J12" t="str">
            <v>Direct Required</v>
          </cell>
          <cell r="K12" t="str">
            <v>Direct Required</v>
          </cell>
          <cell r="L12" t="str">
            <v>Direct Required</v>
          </cell>
          <cell r="M12" t="str">
            <v>Direct Required</v>
          </cell>
          <cell r="N12" t="str">
            <v>D1 - 4</v>
          </cell>
          <cell r="O12">
            <v>0</v>
          </cell>
          <cell r="P12">
            <v>1</v>
          </cell>
          <cell r="Q12" t="str">
            <v>Any Fund Types except 40 and 90.</v>
          </cell>
          <cell r="R12" t="str">
            <v>Any Location Type and related departments or school locations except 99|997, 99|998, and 99|999.</v>
          </cell>
          <cell r="S12" t="str">
            <v>Any Function except 000, 411, 421, 432, 441, 997, 998, and 999.</v>
          </cell>
          <cell r="T12" t="str">
            <v>Any Program except 97, 98 and 99.</v>
          </cell>
          <cell r="U12" t="str">
            <v>May not use Subjects 9700, 9800, or 9900.  Refer to the General Function/Subject Rules and the required Location Type/Subject Rules for guidance on determining the proper Subject account(s) to use with Function and Location accounts, respectively.</v>
          </cell>
          <cell r="V12" t="str">
            <v>Appropriate Job Classification except 0000, 5100 series, 9700, and 9800, and 9991.</v>
          </cell>
          <cell r="W12">
            <v>3</v>
          </cell>
        </row>
        <row r="13">
          <cell r="C13">
            <v>51112</v>
          </cell>
          <cell r="D13" t="str">
            <v>Vacation</v>
          </cell>
          <cell r="G13" t="str">
            <v>Added 9/17</v>
          </cell>
          <cell r="H13" t="str">
            <v>Optional Use Account:  Can be used if needed or desired</v>
          </cell>
          <cell r="I13" t="str">
            <v>Direct Required</v>
          </cell>
          <cell r="J13" t="str">
            <v>Direct Required</v>
          </cell>
          <cell r="K13" t="str">
            <v>Direct Required</v>
          </cell>
          <cell r="L13" t="str">
            <v>Direct Required</v>
          </cell>
          <cell r="M13" t="str">
            <v>Direct Required</v>
          </cell>
          <cell r="N13" t="str">
            <v>D1 - 4</v>
          </cell>
          <cell r="O13">
            <v>0</v>
          </cell>
          <cell r="P13">
            <v>1</v>
          </cell>
          <cell r="Q13" t="str">
            <v>Any Fund Types except 40 and 90.</v>
          </cell>
          <cell r="R13" t="str">
            <v>Any Location Type and related departments or school locations except 99|997, 99|998, and 99|999.</v>
          </cell>
          <cell r="S13" t="str">
            <v>Any Function except 000, 411, 421, 432, 441, 997, 998, and 999.</v>
          </cell>
          <cell r="T13" t="str">
            <v>Any Program except 97, 98 and 99.</v>
          </cell>
          <cell r="U13" t="str">
            <v>May not use Subjects 9700, 9800, or 9900.  Refer to the General Function/Subject Rules and the required Location Type/Subject Rules for guidance on determining the proper Subject account(s) to use with Function and Location accounts, respectively.</v>
          </cell>
          <cell r="V13" t="str">
            <v>Appropriate Job Classification except 0000, 5100 series, 9700, and 9800, and 9991.</v>
          </cell>
          <cell r="W13">
            <v>3</v>
          </cell>
        </row>
        <row r="14">
          <cell r="C14">
            <v>51113</v>
          </cell>
          <cell r="D14" t="str">
            <v>Professional Days</v>
          </cell>
          <cell r="G14" t="str">
            <v>Added 9/17; added exceptions for Location 06/11/09</v>
          </cell>
          <cell r="H14" t="str">
            <v>Refer to Object Intersection Rules.</v>
          </cell>
          <cell r="I14" t="str">
            <v>Direct Required</v>
          </cell>
          <cell r="J14" t="str">
            <v>Direct Required</v>
          </cell>
          <cell r="K14" t="str">
            <v>Direct Preferred, but may use Program 99 also and the Weighted Teachers Method</v>
          </cell>
          <cell r="L14" t="str">
            <v>Direct Required</v>
          </cell>
          <cell r="M14" t="str">
            <v>Direct Required</v>
          </cell>
          <cell r="N14">
            <v>1</v>
          </cell>
          <cell r="O14">
            <v>0</v>
          </cell>
          <cell r="Q14" t="str">
            <v>Any Fund Types except 40 and 90.</v>
          </cell>
          <cell r="R14" t="str">
            <v>Appropriate Locations based on personnel assignments except 99|997, 99|998, and 99|999.</v>
          </cell>
          <cell r="S14"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 t="str">
            <v>Any Program except 97 and 98.  Can use 99 with the Assigned Allocation Method.</v>
          </cell>
          <cell r="U14" t="str">
            <v>For each employee, use the same Subject account number as is used with Object 51110 (Regular Salaries).</v>
          </cell>
          <cell r="V14" t="str">
            <v>Appropriate Job Classification except 0000, 5100 series, 9700, and 9800, and 9991.</v>
          </cell>
          <cell r="W14">
            <v>3</v>
          </cell>
        </row>
        <row r="15">
          <cell r="C15">
            <v>51114</v>
          </cell>
          <cell r="D15" t="str">
            <v>Holiday</v>
          </cell>
          <cell r="G15" t="str">
            <v>Added 9/17</v>
          </cell>
          <cell r="H15" t="str">
            <v>Optional Use Account:  Can be used if needed or desired</v>
          </cell>
          <cell r="I15" t="str">
            <v>Direct Required</v>
          </cell>
          <cell r="J15" t="str">
            <v>Direct Required</v>
          </cell>
          <cell r="K15" t="str">
            <v>Direct Required</v>
          </cell>
          <cell r="L15" t="str">
            <v>Direct Required</v>
          </cell>
          <cell r="M15" t="str">
            <v>Direct Required</v>
          </cell>
          <cell r="N15" t="str">
            <v>D1 - 4</v>
          </cell>
          <cell r="O15">
            <v>0</v>
          </cell>
          <cell r="P15">
            <v>1</v>
          </cell>
          <cell r="Q15" t="str">
            <v>Any Fund Types except 40 and 90.</v>
          </cell>
          <cell r="R15" t="str">
            <v>Any Location Type and related departments or school locations except 99|997, 99|998, and 99|999.</v>
          </cell>
          <cell r="S15" t="str">
            <v>Any Function except 000, 223, 411, 421, 432, 441, 997, 998, and 999.</v>
          </cell>
          <cell r="T15" t="str">
            <v>Any Program except 97, 98 and 99.</v>
          </cell>
          <cell r="U15" t="str">
            <v>May not use Subjects 9700, 9800, or 9900.  Refer to the General Function/Subject Rules and the required Location Type/Subject Rules for guidance on determining the proper Subject account(s) to use with Function and Location accounts, respectively.</v>
          </cell>
          <cell r="V15" t="str">
            <v>Appropriate Job Classification except 0000, 5100 series, 9700, and 9800, and 9991.</v>
          </cell>
          <cell r="W15">
            <v>3</v>
          </cell>
        </row>
        <row r="16">
          <cell r="C16">
            <v>51115</v>
          </cell>
          <cell r="D16" t="str">
            <v>Salaries - Substitutes</v>
          </cell>
          <cell r="G16" t="str">
            <v>Added 06/24/09</v>
          </cell>
          <cell r="H16" t="str">
            <v>Refer to Object Intersection Rules.</v>
          </cell>
          <cell r="I16" t="str">
            <v>Direct Required</v>
          </cell>
          <cell r="J16" t="str">
            <v>Direct Required</v>
          </cell>
          <cell r="K16" t="str">
            <v>Direct Required</v>
          </cell>
          <cell r="L16" t="str">
            <v>Direct Required</v>
          </cell>
          <cell r="M16" t="str">
            <v>Direct Required</v>
          </cell>
          <cell r="N16" t="str">
            <v>D1 - 4</v>
          </cell>
          <cell r="O16">
            <v>0</v>
          </cell>
          <cell r="P16">
            <v>1</v>
          </cell>
          <cell r="Q16" t="str">
            <v>Any Fund Types except 40 and 90.</v>
          </cell>
          <cell r="R16" t="str">
            <v>Any Location Type and related departments or school locations except 99|997, 99|998, and 99|999.</v>
          </cell>
          <cell r="S16" t="str">
            <v>Any Function except 000, 111, 411, 421, 432, 441, 997, 998, and 999.  Function 112 is used only with Job Classes 1295-1299 (Substitute Teachers).  Functions 221, 222 and 431 may also be used with Job Classifications 1295-1299 for Substitute Teachers.   Function 431 is only used with Location Types 07, 08, 10, 11, 12, and 13).  For all other Subs, use the Function that matches the Job Class of the employee for which the Substitute has been engaged.</v>
          </cell>
          <cell r="T16" t="str">
            <v>Any Program except 00, 97, 98, or 99.
For Substitute Teachers, use the appropriate Program for the class for which the Substitute has been engaged.  The Subject account should be used as a guide.
For all other Substitutes, use the appropriate Program for the job for which the Substitute has been engaged that matches the Function, Subject, and the Job Classification of the employee for which the Substitute has been engaged.</v>
          </cell>
          <cell r="U16" t="str">
            <v>May not use Subjects 9700, 9800, or 9900.
For Substitute Teachers, use the appropriate Subject that is assigned to the Teacher for which the Substitute has been engaged to replace with Functions 221 and 222.  With Function 112, use only Subject 0000.
For all other Substitutes, use the appropriate Subject for the job for which the Substitute has been engaged that further matches the Function and the Job Classification of the employee for which the Substitute has been engaged.</v>
          </cell>
          <cell r="V16" t="str">
            <v xml:space="preserve">For Substitute Teachers, use Job Classification accounts 1295-1299 and only with Functions 112, 221, or 222.
For all other Substitutes, use the Substitute Job Classification accounts other than accounts 1295-1299.  Refer to the UCOA Workbook for a list of the Substitute Job Classification accounts. </v>
          </cell>
          <cell r="W16">
            <v>3</v>
          </cell>
        </row>
        <row r="17">
          <cell r="C17">
            <v>51131</v>
          </cell>
          <cell r="D17" t="str">
            <v>Differential Pay</v>
          </cell>
          <cell r="H17" t="str">
            <v>Optional Use Account:  Can be used if needed or desired</v>
          </cell>
          <cell r="I17" t="str">
            <v>Direct Required</v>
          </cell>
          <cell r="J17" t="str">
            <v>Direct Required</v>
          </cell>
          <cell r="K17" t="str">
            <v>Direct Required</v>
          </cell>
          <cell r="L17" t="str">
            <v>Direct Required</v>
          </cell>
          <cell r="M17" t="str">
            <v>Direct Required</v>
          </cell>
          <cell r="N17" t="str">
            <v>D1 - 4</v>
          </cell>
          <cell r="O17">
            <v>0</v>
          </cell>
          <cell r="P17">
            <v>1</v>
          </cell>
          <cell r="Q17" t="str">
            <v>Any Fund Types except 40 and 90.</v>
          </cell>
          <cell r="R17" t="str">
            <v>Any Location Type and related departments or school locations except 99|997, 99|998, and 99|999.</v>
          </cell>
          <cell r="S17" t="str">
            <v>Any Function except 000, 223, 411, 421, 432, 441, 997, 998, and 999.</v>
          </cell>
          <cell r="T17" t="str">
            <v>Any Program except 97, 98 and 99.</v>
          </cell>
          <cell r="U17" t="str">
            <v>May not use Subjects 9700, 9800, or 9900.  Refer to the General Function/Subject Rules and the required Location Type/Subject Rules for guidance on determining the proper Subject account(s) to use with Function and Location accounts, respectively.</v>
          </cell>
          <cell r="V17" t="str">
            <v>Appropriate Job Classification except 0000, 5100 series, 9700, and 9800, and 9991.</v>
          </cell>
          <cell r="W17">
            <v>3</v>
          </cell>
        </row>
        <row r="18">
          <cell r="C18">
            <v>51132</v>
          </cell>
          <cell r="D18" t="str">
            <v>Department Heads, House Leaders, and Systemwide Supervisors</v>
          </cell>
          <cell r="G18" t="str">
            <v>Name Changed 1/31/08</v>
          </cell>
          <cell r="H18" t="str">
            <v>Refer to Object Intersection Rules.</v>
          </cell>
          <cell r="I18" t="str">
            <v>Direct Required</v>
          </cell>
          <cell r="J18" t="str">
            <v>Direct Required</v>
          </cell>
          <cell r="K18" t="str">
            <v>Direct Required</v>
          </cell>
          <cell r="L18" t="str">
            <v>Direct Required</v>
          </cell>
          <cell r="M18" t="str">
            <v>Direct Required</v>
          </cell>
          <cell r="N18" t="str">
            <v>D1 - 4</v>
          </cell>
          <cell r="O18">
            <v>0</v>
          </cell>
          <cell r="P18">
            <v>1</v>
          </cell>
          <cell r="Q18" t="str">
            <v>Any Fund Types except 40 and 90.</v>
          </cell>
          <cell r="R18" t="str">
            <v>Any Location Type and related departments or school locations except 99|997, 99|998, and 99|999.</v>
          </cell>
          <cell r="S18" t="str">
            <v>Functions 221, 222, 231, and 321 only.</v>
          </cell>
          <cell r="T18" t="str">
            <v>Any Program except 97, 98 and 99.</v>
          </cell>
          <cell r="U18" t="str">
            <v>May not use Subjects 9700, 9800, or 9900.  Refer to the General Function/Subject Rules and the required Location Type/Subject Rules for guidance on determining the proper Subject account(s) to use with Function and Location accounts, respectively.</v>
          </cell>
          <cell r="V18" t="str">
            <v>Appropriate Job Classification except 0000, 5100 series, 9700, and 9800, and 9991.</v>
          </cell>
          <cell r="W18">
            <v>3</v>
          </cell>
        </row>
        <row r="19">
          <cell r="C19">
            <v>51133</v>
          </cell>
          <cell r="D19" t="str">
            <v>Longevity (Non-Certified Only)</v>
          </cell>
          <cell r="G19" t="str">
            <v>Changed Name 2/26/08</v>
          </cell>
          <cell r="H19" t="str">
            <v>Optional Use Account:  Can be used if needed or desired</v>
          </cell>
          <cell r="I19" t="str">
            <v>Direct Required</v>
          </cell>
          <cell r="J19" t="str">
            <v>Direct Required</v>
          </cell>
          <cell r="K19" t="str">
            <v>Direct Required</v>
          </cell>
          <cell r="L19" t="str">
            <v>Direct Required</v>
          </cell>
          <cell r="M19" t="str">
            <v>Direct Required</v>
          </cell>
          <cell r="N19" t="str">
            <v>D1 - 4</v>
          </cell>
          <cell r="O19">
            <v>0</v>
          </cell>
          <cell r="P19">
            <v>1</v>
          </cell>
          <cell r="Q19" t="str">
            <v>Any Fund Types except 40 and 90.</v>
          </cell>
          <cell r="R19" t="str">
            <v>Any Location Type and related departments or school locations except 99|997, 99|998, and 99|999.</v>
          </cell>
          <cell r="S19" t="str">
            <v>Any Function except 000, 223, 411, 421, 432, 441, 997, 998, and 999.</v>
          </cell>
          <cell r="T19" t="str">
            <v>Any Program except 97, 98 and 99.</v>
          </cell>
          <cell r="U19" t="str">
            <v>May not use Subjects 9700, 9800, or 9900.  Refer to the General Function/Subject Rules and the required Location Type/Subject Rules for guidance on determining the proper Subject account(s) to use with Function and Location accounts, respectively.</v>
          </cell>
          <cell r="V19" t="str">
            <v>Appropriate Job Classification except 0000, 1100 series through 1300 series, 5100 series, 9700, and 9800, and 9991.</v>
          </cell>
          <cell r="W19">
            <v>3</v>
          </cell>
        </row>
        <row r="20">
          <cell r="C20">
            <v>51134</v>
          </cell>
          <cell r="D20" t="str">
            <v>Sabbatical</v>
          </cell>
          <cell r="H20" t="str">
            <v>Refer to Object Intersection Rules.</v>
          </cell>
          <cell r="I20" t="str">
            <v>Direct Required</v>
          </cell>
          <cell r="J20" t="str">
            <v>Direct Required</v>
          </cell>
          <cell r="K20" t="str">
            <v>Direct Required</v>
          </cell>
          <cell r="L20" t="str">
            <v>Direct Required</v>
          </cell>
          <cell r="M20" t="str">
            <v>Direct Required</v>
          </cell>
          <cell r="N20" t="str">
            <v>D1 - 4</v>
          </cell>
          <cell r="O20">
            <v>0</v>
          </cell>
          <cell r="P20">
            <v>1</v>
          </cell>
          <cell r="Q20" t="str">
            <v>Any Fund Types except 40 and 90.</v>
          </cell>
          <cell r="R20" t="str">
            <v>Any Location Type and related departments or school locations except 99|997, 99|998, 99|999 and Location Type 15.</v>
          </cell>
          <cell r="S20" t="str">
            <v>Function 223 only.</v>
          </cell>
          <cell r="T20" t="str">
            <v>Program 00 only.</v>
          </cell>
          <cell r="U20" t="str">
            <v>Subject 2500 only.</v>
          </cell>
          <cell r="V20" t="str">
            <v>Appropriate Job Classification except 0000, 5100 series, 9700, and 9800, and 9991.</v>
          </cell>
          <cell r="W20">
            <v>3</v>
          </cell>
        </row>
        <row r="21">
          <cell r="C21">
            <v>51135</v>
          </cell>
          <cell r="D21" t="str">
            <v>Retroactive Salary</v>
          </cell>
          <cell r="G21" t="str">
            <v>Changed Name 6/6/08</v>
          </cell>
          <cell r="H21" t="str">
            <v>Optional Use Account:  Can be used if needed or desired</v>
          </cell>
          <cell r="I21" t="str">
            <v>Direct Preferred  or Wtd. Teachers</v>
          </cell>
          <cell r="J21" t="str">
            <v>Direct Required</v>
          </cell>
          <cell r="K21" t="str">
            <v>Direct Preferred or Wtd. Teachers</v>
          </cell>
          <cell r="L21" t="str">
            <v>Direct Required</v>
          </cell>
          <cell r="M21" t="str">
            <v>Direct Required</v>
          </cell>
          <cell r="N21" t="str">
            <v>D1 - 4</v>
          </cell>
          <cell r="O21">
            <v>0</v>
          </cell>
          <cell r="Q21" t="str">
            <v>Any Fund Types except 40 and 90.</v>
          </cell>
          <cell r="R21" t="str">
            <v>Any Location Types and related departments or school locations except 99|997, 99|998, and Location Type 15. If not charged directly, must use 99|999 and the Assigned Allocation Method if the retroactive pay applies to more than an isolated number of individuals.  This applies to whole bargaining units also.</v>
          </cell>
          <cell r="S21" t="str">
            <v>Function 441 only.</v>
          </cell>
          <cell r="T21" t="str">
            <v>Program 00 or can use 99 with the Assigned Allocation Method.</v>
          </cell>
          <cell r="U21" t="str">
            <v>Subject 0000 or 2500 only.  Allocated based on groups receiving compensation.</v>
          </cell>
          <cell r="V21" t="str">
            <v>Appropriate Job Classification except 0000, 5100 series, 9700, and 9800, and 9991.</v>
          </cell>
          <cell r="W21">
            <v>3</v>
          </cell>
        </row>
        <row r="22">
          <cell r="C22">
            <v>51140</v>
          </cell>
          <cell r="D22" t="str">
            <v>Academic Fellowships</v>
          </cell>
          <cell r="G22" t="str">
            <v>Added 12/14/09</v>
          </cell>
          <cell r="H22" t="str">
            <v>Refer to Object Intersection Rules.</v>
          </cell>
          <cell r="I22" t="str">
            <v>Direct Required</v>
          </cell>
          <cell r="J22" t="str">
            <v>Direct Required</v>
          </cell>
          <cell r="K22" t="str">
            <v>Direct Required</v>
          </cell>
          <cell r="L22" t="str">
            <v>Direct Required</v>
          </cell>
          <cell r="M22" t="str">
            <v>Direct Required</v>
          </cell>
          <cell r="N22" t="str">
            <v>D1 - 4</v>
          </cell>
          <cell r="O22">
            <v>0</v>
          </cell>
          <cell r="Q22" t="str">
            <v>Any Fund Types except 40 and 90.</v>
          </cell>
          <cell r="R22" t="str">
            <v>Any Location Type and related departments or school locations except 99|997, 99|998, 99|999 and Location Type 15.</v>
          </cell>
          <cell r="S22" t="str">
            <v>Function 221 only.</v>
          </cell>
          <cell r="T22" t="str">
            <v>Any Program except 97, 98 and 99.</v>
          </cell>
          <cell r="U22" t="str">
            <v>Subject 0000 for Elementary Schools and specific Subjects for Middle and High Schools.</v>
          </cell>
          <cell r="V22" t="str">
            <v>Use Job Classification of last assignment. May not use 5100 series, 9700, 9800, or 9991.</v>
          </cell>
          <cell r="W22">
            <v>3</v>
          </cell>
        </row>
        <row r="23">
          <cell r="C23">
            <v>51200</v>
          </cell>
          <cell r="D23" t="str">
            <v>Overtime Expense</v>
          </cell>
          <cell r="H23" t="str">
            <v>Reporting Level Account only.  Transactional entries are NOT allowed with this Account.</v>
          </cell>
          <cell r="I23" t="str">
            <v>N/A</v>
          </cell>
          <cell r="J23" t="str">
            <v>N/A</v>
          </cell>
          <cell r="K23" t="str">
            <v>N/A</v>
          </cell>
          <cell r="L23" t="str">
            <v>N/A</v>
          </cell>
          <cell r="M23" t="str">
            <v>N/A</v>
          </cell>
          <cell r="N23" t="str">
            <v>N/A</v>
          </cell>
          <cell r="O23">
            <v>0</v>
          </cell>
          <cell r="Q23" t="str">
            <v>No entries allowed to this Account.</v>
          </cell>
          <cell r="R23" t="str">
            <v>No entries allowed to this Account.</v>
          </cell>
          <cell r="S23" t="str">
            <v>No entries allowed to this Account.</v>
          </cell>
          <cell r="T23" t="str">
            <v>No entries allowed to this Account.</v>
          </cell>
          <cell r="U23" t="str">
            <v>No entries allowed to this Account.</v>
          </cell>
          <cell r="V23" t="str">
            <v>No entries allowed to this Account.</v>
          </cell>
          <cell r="W23">
            <v>2</v>
          </cell>
        </row>
        <row r="24">
          <cell r="C24">
            <v>51201</v>
          </cell>
          <cell r="D24" t="str">
            <v>Regular Overtime</v>
          </cell>
          <cell r="H24" t="str">
            <v>Refer to Object Intersection Rules.</v>
          </cell>
          <cell r="I24" t="str">
            <v>Direct Required</v>
          </cell>
          <cell r="J24" t="str">
            <v>Direct Required</v>
          </cell>
          <cell r="K24" t="str">
            <v>Direct Required</v>
          </cell>
          <cell r="L24" t="str">
            <v>Direct Required</v>
          </cell>
          <cell r="M24" t="str">
            <v>Direct Required</v>
          </cell>
          <cell r="N24" t="str">
            <v>D1 - 4</v>
          </cell>
          <cell r="O24">
            <v>0</v>
          </cell>
          <cell r="P24">
            <v>1</v>
          </cell>
          <cell r="Q24" t="str">
            <v>Any Fund Types except 40 and 90.</v>
          </cell>
          <cell r="R24" t="str">
            <v>Any Location Type and related departments or school locations except 99|997, 99|998, 99|999 and Location Type 15.</v>
          </cell>
          <cell r="S24" t="str">
            <v>Any Function except 000, 223, 411, 421, 432, 441, 997, 998, and 999.</v>
          </cell>
          <cell r="T24" t="str">
            <v>Any Program except 97, 98 and 99.</v>
          </cell>
          <cell r="U24" t="str">
            <v>May not use Subjects 9700, 9800, or 9900.  Refer to the General Function/Subject Rules and the required Location Type/Subject Rules for guidance on determining the proper Subject account(s) to use with Function and Location accounts, respectively.</v>
          </cell>
          <cell r="V24" t="str">
            <v>Appropriate Job Classification except 0000, 5100 series, 9700, and 9800, and 9991.</v>
          </cell>
          <cell r="W24">
            <v>3</v>
          </cell>
        </row>
        <row r="25">
          <cell r="C25">
            <v>51202</v>
          </cell>
          <cell r="D25" t="str">
            <v>Snow Removal Overtime</v>
          </cell>
          <cell r="H25" t="str">
            <v>Optional Use Account:  Can be used if needed or desired</v>
          </cell>
          <cell r="I25" t="str">
            <v>Direct Required</v>
          </cell>
          <cell r="J25" t="str">
            <v>Direct Required</v>
          </cell>
          <cell r="K25" t="str">
            <v>Direct Required</v>
          </cell>
          <cell r="L25" t="str">
            <v>Direct Required</v>
          </cell>
          <cell r="M25" t="str">
            <v>Direct Required</v>
          </cell>
          <cell r="N25" t="str">
            <v>D1 - 4</v>
          </cell>
          <cell r="O25">
            <v>0</v>
          </cell>
          <cell r="Q25" t="str">
            <v>Any Fund Types except 40 and 90.</v>
          </cell>
          <cell r="R25" t="str">
            <v>Any Location Type and related departments or school locations except 99|997, 99|998, 99|999 and Location Type 15.</v>
          </cell>
          <cell r="S25" t="str">
            <v>Function 321 only.</v>
          </cell>
          <cell r="T25" t="str">
            <v>Program 10 Series only.</v>
          </cell>
          <cell r="U25" t="str">
            <v>Subject 2500 only.</v>
          </cell>
          <cell r="V25" t="str">
            <v>Appropriate Job Classification except 0000, 5100 series, 9700, and 9800, and 9991.</v>
          </cell>
          <cell r="W25">
            <v>3</v>
          </cell>
        </row>
        <row r="26">
          <cell r="C26">
            <v>51203</v>
          </cell>
          <cell r="D26" t="str">
            <v>Event Coverage Overtime</v>
          </cell>
          <cell r="H26" t="str">
            <v>Optional Use Account:  Can be used if needed or desired</v>
          </cell>
          <cell r="I26" t="str">
            <v>Direct Required</v>
          </cell>
          <cell r="J26" t="str">
            <v>Direct Required</v>
          </cell>
          <cell r="K26" t="str">
            <v>Direct Required</v>
          </cell>
          <cell r="L26" t="str">
            <v>Direct Required</v>
          </cell>
          <cell r="M26" t="str">
            <v>Direct Required</v>
          </cell>
          <cell r="N26" t="str">
            <v>D1 - 4</v>
          </cell>
          <cell r="O26">
            <v>0</v>
          </cell>
          <cell r="P26">
            <v>1</v>
          </cell>
          <cell r="Q26" t="str">
            <v>Any Fund Types except 40 and 90.</v>
          </cell>
          <cell r="R26" t="str">
            <v>Any Location Type and related departments or school locations except 99|997, 99|998, and 99|999.</v>
          </cell>
          <cell r="S26" t="str">
            <v>Functions 213, 313, and 433 only.</v>
          </cell>
          <cell r="T26" t="str">
            <v>Any Program except 97, 98 and 99.</v>
          </cell>
          <cell r="U26" t="str">
            <v>May not use Subjects 9700, 9800, or 9900.  Refer to the General Function/Subject Rules and the required Location Type/Subject Rules for guidance on determining the proper Subject account(s) to use with Function and Location accounts, respectively.</v>
          </cell>
          <cell r="V26" t="str">
            <v>Appropriate Job Classification except 0000, 5100 series, 9700, and 9800, and 9991.</v>
          </cell>
          <cell r="W26">
            <v>3</v>
          </cell>
        </row>
        <row r="27">
          <cell r="C27">
            <v>51300</v>
          </cell>
          <cell r="D27" t="str">
            <v>Additional Compensation</v>
          </cell>
          <cell r="H27" t="str">
            <v>Reporting Level Account only.  Transactional entries are NOT allowed with this Account.</v>
          </cell>
          <cell r="I27" t="str">
            <v>N/A</v>
          </cell>
          <cell r="J27" t="str">
            <v>N/A</v>
          </cell>
          <cell r="K27" t="str">
            <v>N/A</v>
          </cell>
          <cell r="L27" t="str">
            <v>N/A</v>
          </cell>
          <cell r="M27" t="str">
            <v>N/A</v>
          </cell>
          <cell r="N27" t="str">
            <v>N/A</v>
          </cell>
          <cell r="O27">
            <v>0</v>
          </cell>
          <cell r="Q27" t="str">
            <v>No entries allowed to this Account.</v>
          </cell>
          <cell r="R27" t="str">
            <v>No entries allowed to this Account.</v>
          </cell>
          <cell r="S27" t="str">
            <v>No entries allowed to this Account.</v>
          </cell>
          <cell r="T27" t="str">
            <v>No entries allowed to this Account.</v>
          </cell>
          <cell r="U27" t="str">
            <v>No entries allowed to this Account.</v>
          </cell>
          <cell r="V27" t="str">
            <v>No entries allowed to this Account.</v>
          </cell>
          <cell r="W27">
            <v>2</v>
          </cell>
        </row>
        <row r="28">
          <cell r="C28">
            <v>51302</v>
          </cell>
          <cell r="D28" t="str">
            <v>Professional Development - School</v>
          </cell>
          <cell r="G28" t="str">
            <v>Name Chg 9/17</v>
          </cell>
          <cell r="H28" t="str">
            <v>Refer to Object Intersection Rules.</v>
          </cell>
          <cell r="I28" t="str">
            <v>Direct Required</v>
          </cell>
          <cell r="J28" t="str">
            <v>Direct Required</v>
          </cell>
          <cell r="K28" t="str">
            <v>Direct Preferred, but may use Program 99 also and the Weighted Teachers Method</v>
          </cell>
          <cell r="L28" t="str">
            <v>Direct Required</v>
          </cell>
          <cell r="M28" t="str">
            <v>Direct Required</v>
          </cell>
          <cell r="N28">
            <v>1</v>
          </cell>
          <cell r="O28">
            <v>0</v>
          </cell>
          <cell r="Q28" t="str">
            <v>Any Fund Types except 40 and 90.</v>
          </cell>
          <cell r="R28" t="str">
            <v>Any Location Type and related departments or school locations except 99|997, 99|998, 99|999 and Location Type 15.</v>
          </cell>
          <cell r="S28"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8" t="str">
            <v>Any Program except 97 and 98.  Can use 99 with the Assigned Allocation Method.</v>
          </cell>
          <cell r="U28"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8" t="str">
            <v>Appropriate Job Classification except 0000, 5100 series, 9700, and 9800, and 9991.</v>
          </cell>
          <cell r="W28">
            <v>3</v>
          </cell>
        </row>
        <row r="29">
          <cell r="C29">
            <v>51303</v>
          </cell>
          <cell r="D29" t="str">
            <v>Professional Development - District</v>
          </cell>
          <cell r="G29" t="str">
            <v>Added 9/17</v>
          </cell>
          <cell r="H29" t="str">
            <v>Refer to Object Intersection Rules.</v>
          </cell>
          <cell r="I29" t="str">
            <v>Direct Required</v>
          </cell>
          <cell r="J29" t="str">
            <v>Direct Required</v>
          </cell>
          <cell r="K29" t="str">
            <v>Direct Preferred, but may use Program 99 also and the Weighted Teachers Method</v>
          </cell>
          <cell r="L29" t="str">
            <v>Direct Required</v>
          </cell>
          <cell r="M29" t="str">
            <v>Direct Required</v>
          </cell>
          <cell r="N29">
            <v>1</v>
          </cell>
          <cell r="O29">
            <v>0</v>
          </cell>
          <cell r="Q29" t="str">
            <v>Any Fund Types except 40 and 90.</v>
          </cell>
          <cell r="R29" t="str">
            <v>Any Location Type and related departments or school locations except 99|997, 99|998, 99|999 and Location Type 15.</v>
          </cell>
          <cell r="S29"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9" t="str">
            <v>Any Program except 97 and 98.  Can use 99 with the Assigned Allocation Method.</v>
          </cell>
          <cell r="U29"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9" t="str">
            <v>Appropriate Job Classification except 0000, 5100 series, 9700, and 9800, and 9991.</v>
          </cell>
          <cell r="W29">
            <v>3</v>
          </cell>
        </row>
        <row r="30">
          <cell r="C30">
            <v>51304</v>
          </cell>
          <cell r="D30" t="str">
            <v>Trainer Expense</v>
          </cell>
          <cell r="H30" t="str">
            <v>Refer to Object Intersection Rules.</v>
          </cell>
          <cell r="I30" t="str">
            <v>Direct Required</v>
          </cell>
          <cell r="J30" t="str">
            <v>Direct Required</v>
          </cell>
          <cell r="K30" t="str">
            <v>Direct Required</v>
          </cell>
          <cell r="L30" t="str">
            <v>Direct Required</v>
          </cell>
          <cell r="M30" t="str">
            <v>Direct Required</v>
          </cell>
          <cell r="N30" t="str">
            <v>D1 - 4</v>
          </cell>
          <cell r="O30">
            <v>0</v>
          </cell>
          <cell r="P30">
            <v>1</v>
          </cell>
          <cell r="Q30" t="str">
            <v>Any Fund Types except 40 and 90.</v>
          </cell>
          <cell r="R30" t="str">
            <v>Any Location Type and related departments or school locations except 99|997, 99|998, 99|999 and Location Type 15.</v>
          </cell>
          <cell r="S30"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30" t="str">
            <v>Any Program except 97, 98 and 99.</v>
          </cell>
          <cell r="U30" t="str">
            <v xml:space="preserve">For each Employee, use the same Subject account as is used with Object 51110 (Regular Salaries).  </v>
          </cell>
          <cell r="V30" t="str">
            <v>Appropriate Job Classification except 0000, 5100 series, 9700, and 9800, and 9991.</v>
          </cell>
          <cell r="W30">
            <v>3</v>
          </cell>
        </row>
        <row r="31">
          <cell r="C31">
            <v>51306</v>
          </cell>
          <cell r="D31" t="str">
            <v>Vacation Payoff</v>
          </cell>
          <cell r="G31" t="str">
            <v>Name Chg 01/31/08 and 2/22/08</v>
          </cell>
          <cell r="H31" t="str">
            <v>Refer to Object Intersection Rules.</v>
          </cell>
          <cell r="I31" t="str">
            <v>Direct Required</v>
          </cell>
          <cell r="J31" t="str">
            <v>Direct Required</v>
          </cell>
          <cell r="K31" t="str">
            <v>Direct Required</v>
          </cell>
          <cell r="L31" t="str">
            <v>Direct Required</v>
          </cell>
          <cell r="M31" t="str">
            <v>Direct Required</v>
          </cell>
          <cell r="N31" t="str">
            <v>D1 - 4</v>
          </cell>
          <cell r="O31">
            <v>0</v>
          </cell>
          <cell r="Q31" t="str">
            <v>Any Fund Types except 40 and 90.</v>
          </cell>
          <cell r="R31" t="str">
            <v>For Retirees and Terminating Employees, use Location 18000 only.  For Continuing Employees, use the Location assigned to the employee for charges to Regular Salaries  (Object 51110).</v>
          </cell>
          <cell r="S31" t="str">
            <v>For Retirees and Terminating Employees, use Function 432 only.  For Continuing Employees, use the Function assigned to the employee for charges to Regular Salaries (Object 51110).</v>
          </cell>
          <cell r="T31" t="str">
            <v>For Retirees and Terminating Employees, use Program 00 only.  For Continuing Employees, use the Program assigned to the employee for charges to Regular Salaries (Object 51110).</v>
          </cell>
          <cell r="U31" t="str">
            <v>For Retirees and Terminating Employees, use Subject 2500 only.  For Continuing Employees, use the Subject assigned to the employee for charges to Regular Salaries (Object 51110).</v>
          </cell>
          <cell r="V31" t="str">
            <v>For Retirees and Terminating Employees, use Job Class 5100 only.  For Continuing Employees, use the Job Class assigned to the employee for charges to Regular Salaries (Object 51110), but may not use Job Classes 0000, 5200, 9700, 9800, or 9991.</v>
          </cell>
          <cell r="W31">
            <v>3</v>
          </cell>
        </row>
        <row r="32">
          <cell r="C32">
            <v>51307</v>
          </cell>
          <cell r="D32" t="str">
            <v>Injured Employees</v>
          </cell>
          <cell r="H32" t="str">
            <v>Refer to Object Intersection Rules.</v>
          </cell>
          <cell r="I32" t="str">
            <v>Direct Required</v>
          </cell>
          <cell r="J32" t="str">
            <v>Direct Required</v>
          </cell>
          <cell r="K32" t="str">
            <v>Direct Required</v>
          </cell>
          <cell r="L32" t="str">
            <v>Direct Required</v>
          </cell>
          <cell r="M32" t="str">
            <v>Direct Required</v>
          </cell>
          <cell r="N32" t="str">
            <v>D1 - 4</v>
          </cell>
          <cell r="O32">
            <v>0</v>
          </cell>
          <cell r="P32">
            <v>1</v>
          </cell>
          <cell r="Q32" t="str">
            <v>Any Fund Types except 40 and 90.</v>
          </cell>
          <cell r="R32" t="str">
            <v>Any Location Type and related departments or school locations except 99|997, 99|998, 99|999 and Location Type 15.</v>
          </cell>
          <cell r="S32" t="str">
            <v>Any Function except 000, 223, 411, 421, 432, 441, 997, 998, and 999.</v>
          </cell>
          <cell r="T32" t="str">
            <v>Any Program except 97, 98 and 99.</v>
          </cell>
          <cell r="U32" t="str">
            <v>May not use Subjects 9700, 9800, or 9900.  Refer to the General Function/Subject Rules and the required Location Type/Subject Rules for guidance on determining the proper Subject account(s) to use with Function and Location accounts, respectively.</v>
          </cell>
          <cell r="V32" t="str">
            <v>Appropriate Job Classification except 0000, 5100 series, 9700, and 9800, and 9991.</v>
          </cell>
          <cell r="W32">
            <v>3</v>
          </cell>
        </row>
        <row r="33">
          <cell r="C33">
            <v>51308</v>
          </cell>
          <cell r="D33" t="str">
            <v>After School Programs</v>
          </cell>
          <cell r="G33" t="str">
            <v>Name Chg 01/31/08</v>
          </cell>
          <cell r="H33" t="str">
            <v>Refer to Object Intersection Rules.</v>
          </cell>
          <cell r="I33" t="str">
            <v>Direct Required</v>
          </cell>
          <cell r="J33" t="str">
            <v>Direct Required</v>
          </cell>
          <cell r="K33" t="str">
            <v>Direct Required</v>
          </cell>
          <cell r="L33" t="str">
            <v>Direct Required</v>
          </cell>
          <cell r="M33" t="str">
            <v>Direct Required</v>
          </cell>
          <cell r="N33" t="str">
            <v>D1 - 4</v>
          </cell>
          <cell r="O33">
            <v>0</v>
          </cell>
          <cell r="P33">
            <v>1</v>
          </cell>
          <cell r="Q33" t="str">
            <v>Any Fund Types except 40 and 90.</v>
          </cell>
          <cell r="R33" t="str">
            <v>Use Location Types 01 through 10, 33, 34, and 35 with Location ID 903.  Alternatively, if a specific building account is necessary for regulatory or reporting purposes, use of the School ID number of each specific school is allowed with the proper Location Types 33-35.</v>
          </cell>
          <cell r="S33" t="str">
            <v>Any Function except 000, 223, 411, 421, 432, 441, 997, 998, and 999.</v>
          </cell>
          <cell r="T33" t="str">
            <v>Any Program except 97, 98 and 99.</v>
          </cell>
          <cell r="U33" t="str">
            <v>May not use Subjects 9700, 9800, or 9900.  Refer to the General Function/Subject Rules and the required Location Type/Subject Rules for guidance on determining the proper Subject account(s) to use with Function and Location accounts, respectively.</v>
          </cell>
          <cell r="V33" t="str">
            <v>Appropriate Job Classification except 0000, 5100 series, 9700, and 9800, and 9991.</v>
          </cell>
          <cell r="W33">
            <v>3</v>
          </cell>
        </row>
        <row r="34">
          <cell r="C34">
            <v>51309</v>
          </cell>
          <cell r="D34" t="str">
            <v>Tutoring</v>
          </cell>
          <cell r="G34" t="str">
            <v>Added 07/07/08</v>
          </cell>
          <cell r="H34" t="str">
            <v>Refer to Object Intersection Rules.</v>
          </cell>
          <cell r="I34" t="str">
            <v>Direct Required</v>
          </cell>
          <cell r="J34" t="str">
            <v>Direct Required</v>
          </cell>
          <cell r="K34" t="str">
            <v>Direct Required</v>
          </cell>
          <cell r="L34" t="str">
            <v>Direct Required</v>
          </cell>
          <cell r="M34" t="str">
            <v>Direct Required</v>
          </cell>
          <cell r="N34" t="str">
            <v>D1 - 4</v>
          </cell>
          <cell r="O34">
            <v>0</v>
          </cell>
          <cell r="P34">
            <v>1</v>
          </cell>
          <cell r="Q34" t="str">
            <v>Any Fund Types except 40 and 90.</v>
          </cell>
          <cell r="R34" t="str">
            <v>Any Location Type and related departments or school locations except 99|997, 99|998, 99|999 and Location Type 15.</v>
          </cell>
          <cell r="S34" t="str">
            <v>Functions 111, 112, 113, 121, 122, 213, 214, 215, and 431 only.</v>
          </cell>
          <cell r="T34" t="str">
            <v>Program Series:  10, 20, 30, 40, and 50 only.</v>
          </cell>
          <cell r="U34" t="str">
            <v>May not use Subjects 9700, 9800, or 9900.  Refer to the General Function/Subject Rules and the required Location Type/Subject Rules for guidance on determining the proper Subject account(s) to use with Function and Location accounts, respectively.</v>
          </cell>
          <cell r="V34" t="str">
            <v>Appropriate Job Classification except 0000, 5100 series, 9700, and 9800, and 9991.</v>
          </cell>
          <cell r="W34">
            <v>3</v>
          </cell>
        </row>
        <row r="35">
          <cell r="C35">
            <v>51311</v>
          </cell>
          <cell r="D35" t="str">
            <v>Curriculum Work</v>
          </cell>
          <cell r="G35" t="str">
            <v>Added 10/1</v>
          </cell>
          <cell r="H35" t="str">
            <v>Refer to Object Intersection Rules.</v>
          </cell>
          <cell r="I35" t="str">
            <v>Direct Required</v>
          </cell>
          <cell r="J35" t="str">
            <v>Direct Required</v>
          </cell>
          <cell r="K35" t="str">
            <v>Direct Required</v>
          </cell>
          <cell r="L35" t="str">
            <v>Direct Required</v>
          </cell>
          <cell r="M35" t="str">
            <v>Direct Required</v>
          </cell>
          <cell r="N35" t="str">
            <v>D1 - 4</v>
          </cell>
          <cell r="O35">
            <v>0</v>
          </cell>
          <cell r="P35">
            <v>1</v>
          </cell>
          <cell r="Q35" t="str">
            <v>Any Fund Types except 40 and 90.</v>
          </cell>
          <cell r="R35" t="str">
            <v>Any Location Type and related departments or school locations except 99|997, 99|998, 99|999 and Location Type 15.</v>
          </cell>
          <cell r="S35" t="str">
            <v>Function 221 only.</v>
          </cell>
          <cell r="T35" t="str">
            <v>Any Program except 97, 98 and 99.</v>
          </cell>
          <cell r="U35" t="str">
            <v>May not use Subjects 9700, 9800, or 9900.  Refer to the General Function/Subject Rules and the required Location Type/Subject Rules for guidance on determining the proper Subject account(s) to use with Function and Location accounts, respectively.</v>
          </cell>
          <cell r="V35" t="str">
            <v>Appropriate Job Classification except 0000, 5100 series, 9700, and 9800, and 9991.</v>
          </cell>
          <cell r="W35">
            <v>3</v>
          </cell>
        </row>
        <row r="36">
          <cell r="C36">
            <v>51322</v>
          </cell>
          <cell r="D36" t="str">
            <v>Severance</v>
          </cell>
          <cell r="H36" t="str">
            <v>Refer to Object Intersection Rules.</v>
          </cell>
          <cell r="I36" t="str">
            <v>Direct Required</v>
          </cell>
          <cell r="J36" t="str">
            <v>Direct Required</v>
          </cell>
          <cell r="K36" t="str">
            <v>Direct Required</v>
          </cell>
          <cell r="L36" t="str">
            <v>Direct Required</v>
          </cell>
          <cell r="M36" t="str">
            <v>Direct Required</v>
          </cell>
          <cell r="N36" t="str">
            <v>D1 - 4</v>
          </cell>
          <cell r="O36">
            <v>0</v>
          </cell>
          <cell r="P36">
            <v>1</v>
          </cell>
          <cell r="Q36" t="str">
            <v>Any Fund Types except 40 and 90.</v>
          </cell>
          <cell r="R36" t="str">
            <v>Use the Location assigned at the time immediately prior to the Severance.</v>
          </cell>
          <cell r="S36" t="str">
            <v>Function 432 only.</v>
          </cell>
          <cell r="T36" t="str">
            <v>Use the Program assigned at the time immediatley prior to the Severance.</v>
          </cell>
          <cell r="U36" t="str">
            <v>Use the Subject assigned at the time immediatley prior to the Severance.</v>
          </cell>
          <cell r="V36" t="str">
            <v>Use the Job Classification used at the time immediately prior to the Severance. May not use JC 5100 series, 9700, 9800, or 9991.</v>
          </cell>
          <cell r="W36">
            <v>3</v>
          </cell>
        </row>
        <row r="37">
          <cell r="C37">
            <v>51323</v>
          </cell>
          <cell r="D37" t="str">
            <v>Detention Coverage</v>
          </cell>
          <cell r="H37" t="str">
            <v>Optional Use Account:  Can be used if needed or desired</v>
          </cell>
          <cell r="I37" t="str">
            <v>Direct Required</v>
          </cell>
          <cell r="J37" t="str">
            <v>Direct Required</v>
          </cell>
          <cell r="K37" t="str">
            <v>Direct Required</v>
          </cell>
          <cell r="L37" t="str">
            <v>Direct Required</v>
          </cell>
          <cell r="M37" t="str">
            <v>Direct Required</v>
          </cell>
          <cell r="N37" t="str">
            <v>D1 - 4</v>
          </cell>
          <cell r="O37">
            <v>0</v>
          </cell>
          <cell r="Q37" t="str">
            <v>Any Fund Types except 40 and 90.</v>
          </cell>
          <cell r="R37" t="str">
            <v>Any Location Type and related departments or school locations except 99|997, 99|998, 99|999 and Location Type 15.</v>
          </cell>
          <cell r="S37" t="str">
            <v>Function 214 only.</v>
          </cell>
          <cell r="T37" t="str">
            <v>Program 10 Series only.</v>
          </cell>
          <cell r="U37" t="str">
            <v>Subject 0000 only.</v>
          </cell>
          <cell r="V37" t="str">
            <v>Appropriate Job Classification except 0000, 5100 series, 9700, and 9800, and 9991.</v>
          </cell>
          <cell r="W37">
            <v>3</v>
          </cell>
        </row>
        <row r="38">
          <cell r="C38">
            <v>51324</v>
          </cell>
          <cell r="D38" t="str">
            <v>AM/PM Supervision</v>
          </cell>
          <cell r="G38" t="str">
            <v>Added 9/17</v>
          </cell>
          <cell r="H38" t="str">
            <v>Optional Use Account:  Can be used if needed or desired</v>
          </cell>
          <cell r="I38" t="str">
            <v>Direct Required</v>
          </cell>
          <cell r="J38" t="str">
            <v>Direct Required</v>
          </cell>
          <cell r="K38" t="str">
            <v>Direct Required</v>
          </cell>
          <cell r="L38" t="str">
            <v>Direct Required</v>
          </cell>
          <cell r="M38" t="str">
            <v>Direct Required</v>
          </cell>
          <cell r="N38" t="str">
            <v>D1 - 4</v>
          </cell>
          <cell r="O38">
            <v>0</v>
          </cell>
          <cell r="Q38" t="str">
            <v>Any Fund Types except 40 and 90.</v>
          </cell>
          <cell r="R38" t="str">
            <v>Any Location Type and related departments or school locations except 99|997, 99|998, 99|999 and Location Type 15.</v>
          </cell>
          <cell r="S38" t="str">
            <v>Function 214 only.</v>
          </cell>
          <cell r="T38" t="str">
            <v>Program 10 Series only.</v>
          </cell>
          <cell r="U38" t="str">
            <v>Subject 2500 only.</v>
          </cell>
          <cell r="V38" t="str">
            <v>Appropriate Job Classification except 0000, 5100 series, 9700, and 9800, and 9991.</v>
          </cell>
          <cell r="W38">
            <v>3</v>
          </cell>
        </row>
        <row r="39">
          <cell r="C39">
            <v>51325</v>
          </cell>
          <cell r="D39" t="str">
            <v>Breakfast Supervision</v>
          </cell>
          <cell r="G39" t="str">
            <v>Added 11/30/07</v>
          </cell>
          <cell r="H39" t="str">
            <v>Optional Use Account:  Can be used if needed or desired</v>
          </cell>
          <cell r="I39" t="str">
            <v>Direct Required</v>
          </cell>
          <cell r="J39" t="str">
            <v>Direct Required</v>
          </cell>
          <cell r="K39" t="str">
            <v>Direct Required</v>
          </cell>
          <cell r="L39" t="str">
            <v>Direct Required</v>
          </cell>
          <cell r="M39" t="str">
            <v>Direct Required</v>
          </cell>
          <cell r="N39" t="str">
            <v>D1 - 4</v>
          </cell>
          <cell r="O39">
            <v>0</v>
          </cell>
          <cell r="Q39" t="str">
            <v>Any Fund Types except 40 and 90.</v>
          </cell>
          <cell r="R39" t="str">
            <v>Any Location Type and related departments or school locations except 99|997, 99|998, 99|999 and Location Type 15.</v>
          </cell>
          <cell r="S39" t="str">
            <v>Function 312 only.</v>
          </cell>
          <cell r="T39" t="str">
            <v>Program 10 Series only.</v>
          </cell>
          <cell r="U39" t="str">
            <v>Subject 2500 only.</v>
          </cell>
          <cell r="V39" t="str">
            <v>Appropriate Job Classification except 0000, 5100 series, 9700, and 9800, and 9991.</v>
          </cell>
          <cell r="W39">
            <v>3</v>
          </cell>
        </row>
        <row r="40">
          <cell r="C40">
            <v>51326</v>
          </cell>
          <cell r="D40" t="str">
            <v>Teacher Support Team Payments</v>
          </cell>
          <cell r="F40" t="str">
            <v>Name Chg 01/31/08</v>
          </cell>
          <cell r="G40" t="str">
            <v>Added 11/30/07</v>
          </cell>
          <cell r="H40" t="str">
            <v>Refer to Object Intersection Rules.</v>
          </cell>
          <cell r="I40" t="str">
            <v>Direct Required</v>
          </cell>
          <cell r="J40" t="str">
            <v>Direct Required</v>
          </cell>
          <cell r="K40" t="str">
            <v>Direct Required</v>
          </cell>
          <cell r="L40" t="str">
            <v>Direct Required</v>
          </cell>
          <cell r="M40" t="str">
            <v>Direct Required</v>
          </cell>
          <cell r="N40" t="str">
            <v>D1 - 4</v>
          </cell>
          <cell r="O40">
            <v>0</v>
          </cell>
          <cell r="P40">
            <v>1</v>
          </cell>
          <cell r="Q40" t="str">
            <v>Any Fund Types except 40 and 90.</v>
          </cell>
          <cell r="R40" t="str">
            <v>Any Location Type and related departments or school locations except 99|997, 99|998, 99|999 and Location Type 15.</v>
          </cell>
          <cell r="S40" t="str">
            <v>Any Function except 000, 223, 411, 421, 432, 441, 997, 998, and 999.</v>
          </cell>
          <cell r="T40" t="str">
            <v>Any Program except 97, 98 and 99.</v>
          </cell>
          <cell r="U40" t="str">
            <v>May not use Subjects 9700, 9800, or 9900.  Refer to the General Function/Subject Rules and the required Location Type/Subject Rules for guidance on determining the proper Subject account(s) to use with Function and Location accounts, respectively.</v>
          </cell>
          <cell r="V40" t="str">
            <v>Appropriate Job Classification except 0000, 5100 series, 9700, and 9800, and 9991.</v>
          </cell>
          <cell r="W40">
            <v>3</v>
          </cell>
        </row>
        <row r="41">
          <cell r="C41">
            <v>51327</v>
          </cell>
          <cell r="D41" t="str">
            <v>Other Additional Compensation</v>
          </cell>
          <cell r="G41" t="str">
            <v>Added 4/15/08</v>
          </cell>
          <cell r="H41" t="str">
            <v>Refer to Object Intersection Rules.</v>
          </cell>
          <cell r="I41" t="str">
            <v>Direct Required</v>
          </cell>
          <cell r="J41" t="str">
            <v>Direct Required</v>
          </cell>
          <cell r="K41" t="str">
            <v>Direct Required</v>
          </cell>
          <cell r="L41" t="str">
            <v>Direct Required</v>
          </cell>
          <cell r="M41" t="str">
            <v>Direct Required</v>
          </cell>
          <cell r="N41" t="str">
            <v>D1 - 4</v>
          </cell>
          <cell r="O41">
            <v>0</v>
          </cell>
          <cell r="Q41" t="str">
            <v>Any Fund Types except 40 and 90.</v>
          </cell>
          <cell r="R41" t="str">
            <v>For most payments, used with any Location Type and related departments or school locations except 99|997, 99|998, 99|999 and Location Types 15 and 16.  For Early Retirement Incentive Payments, use only Location 18|000.</v>
          </cell>
          <cell r="S41" t="str">
            <v>For most payments, used with any Function except 000, 223, 411, 421, 432, 441, 997, 998, and 999. For Early Retirement Incentive Payments, use only Function 432.</v>
          </cell>
          <cell r="T41" t="str">
            <v>For most payments, used with any Program except 97, 98 and 99.  For Early Retirement Incentive Payments, use only Program 00.</v>
          </cell>
          <cell r="U41" t="str">
            <v>For most payments, may not use Subjects 9700, 9800 or 9900.  Refer to the General Function/Subject Rules and the required Location Type/Subject Rules for guidance on determining the proper Subject account(s) for use with Function and Location accounts, respectively.  For Early Retirement Incentive Payments, use only Subject 2500.</v>
          </cell>
          <cell r="V41" t="str">
            <v>For most payments, used with the appropriate Job Classification account except 0000, 9700, and 9800, and 9991.  For Early Retirement Incentive Payments, use only Job Classification 5100 or the appropriate account in the Job Classification 5100 Series.</v>
          </cell>
          <cell r="W41">
            <v>3</v>
          </cell>
        </row>
        <row r="42">
          <cell r="C42">
            <v>51331</v>
          </cell>
          <cell r="D42" t="str">
            <v>Sick Leave Bonus</v>
          </cell>
          <cell r="H42" t="str">
            <v>Refer to Object Intersection Rules.</v>
          </cell>
          <cell r="I42" t="str">
            <v>Direct Required</v>
          </cell>
          <cell r="J42" t="str">
            <v>Direct Required</v>
          </cell>
          <cell r="K42" t="str">
            <v>Direct Required</v>
          </cell>
          <cell r="L42" t="str">
            <v>Direct Required</v>
          </cell>
          <cell r="M42" t="str">
            <v>Direct Required</v>
          </cell>
          <cell r="N42" t="str">
            <v>D1 - 4</v>
          </cell>
          <cell r="O42">
            <v>0</v>
          </cell>
          <cell r="P42">
            <v>1</v>
          </cell>
          <cell r="Q42" t="str">
            <v>Any Fund Types except 40 and 90.</v>
          </cell>
          <cell r="R42" t="str">
            <v>Any Location Type and related departments or school locations except 99|997, 99|998, 99|999 and Location Type 15.</v>
          </cell>
          <cell r="S42" t="str">
            <v>Any Function except 000, 223, 411, 421, 432, 441, 997, 998, and 999.</v>
          </cell>
          <cell r="T42" t="str">
            <v>Any Program except 97, 98 and 99.</v>
          </cell>
          <cell r="U42" t="str">
            <v>May not use Subjects 9700, 9800, or 9900.  Refer to the General Function/Subject Rules and the required Location Type/Subject Rules for guidance on determining the proper Subject account(s) to use with Function and Location accounts, respectively.</v>
          </cell>
          <cell r="V42" t="str">
            <v>Appropriate Job Classification except 0000, 5100 series, 9700, and 9800, and 9991.</v>
          </cell>
          <cell r="W42">
            <v>3</v>
          </cell>
        </row>
        <row r="43">
          <cell r="C43">
            <v>51332</v>
          </cell>
          <cell r="D43" t="str">
            <v>Sick Payoff - Non Severance</v>
          </cell>
          <cell r="F43" t="str">
            <v>Name Chg 01/31/08</v>
          </cell>
          <cell r="G43" t="str">
            <v>Changed Intersections 2/23/10</v>
          </cell>
          <cell r="H43" t="str">
            <v>Refer to Object Intersection Rules.</v>
          </cell>
          <cell r="I43" t="str">
            <v>Direct Required</v>
          </cell>
          <cell r="J43" t="str">
            <v>Direct Required</v>
          </cell>
          <cell r="K43" t="str">
            <v>Direct Required</v>
          </cell>
          <cell r="L43" t="str">
            <v>Direct Required</v>
          </cell>
          <cell r="M43" t="str">
            <v>Direct Required</v>
          </cell>
          <cell r="N43" t="str">
            <v>D1 - 4</v>
          </cell>
          <cell r="O43">
            <v>0</v>
          </cell>
          <cell r="Q43" t="str">
            <v>Any Fund Types except 40 and 90.</v>
          </cell>
          <cell r="R43" t="str">
            <v>Location 18|000 only. (Change effective 7/1/2011)</v>
          </cell>
          <cell r="S43" t="str">
            <v>Function 432 only.</v>
          </cell>
          <cell r="T43" t="str">
            <v>Program 00 only.</v>
          </cell>
          <cell r="U43" t="str">
            <v>Subject 2500 only.</v>
          </cell>
          <cell r="V43" t="str">
            <v>Job Class 5100 only.</v>
          </cell>
          <cell r="W43">
            <v>3</v>
          </cell>
        </row>
        <row r="44">
          <cell r="C44">
            <v>51335</v>
          </cell>
          <cell r="D44" t="str">
            <v>Performance Based Compensation</v>
          </cell>
          <cell r="G44" t="str">
            <v>Added 12/14/09</v>
          </cell>
          <cell r="H44" t="str">
            <v>Refer to Object Intersection Rules.</v>
          </cell>
          <cell r="I44" t="str">
            <v>Direct Required</v>
          </cell>
          <cell r="J44" t="str">
            <v>Direct Required</v>
          </cell>
          <cell r="K44" t="str">
            <v>Direct Required</v>
          </cell>
          <cell r="L44" t="str">
            <v>Direct Required</v>
          </cell>
          <cell r="M44" t="str">
            <v>Direct Required</v>
          </cell>
          <cell r="N44" t="str">
            <v>D1 - 4</v>
          </cell>
          <cell r="P44">
            <v>1</v>
          </cell>
          <cell r="Q44" t="str">
            <v>Any Fund Types except 40 and 90.</v>
          </cell>
          <cell r="R44" t="str">
            <v>Any Location Type and related departments or school locations except 99|997, 99|998, 99|999 and Location Type 15.</v>
          </cell>
          <cell r="S44" t="str">
            <v>Any Function except 000, 223, 411, 421, 432, 441, 997, 998, and 999.</v>
          </cell>
          <cell r="T44" t="str">
            <v>Any Program except 97, 98 and 99.</v>
          </cell>
          <cell r="U44" t="str">
            <v>May not use Subjects 9700, 9800, or 9900.  Refer to the General Function/Subject Rules and the required Location Type/Subject Rules for guidance on determining the proper Subject account(s) to use with Function and Location accounts, respectively.</v>
          </cell>
          <cell r="V44" t="str">
            <v>Appropriate Job Classification except 0000, 5100 series, 9700, and 9800, and 9991.</v>
          </cell>
          <cell r="W44">
            <v>3</v>
          </cell>
        </row>
        <row r="45">
          <cell r="C45">
            <v>51336</v>
          </cell>
          <cell r="D45" t="str">
            <v>Class Overage/Weighting</v>
          </cell>
          <cell r="H45" t="str">
            <v>Optional Use Account:  Can be used if needed or desired</v>
          </cell>
          <cell r="I45" t="str">
            <v>Direct Required</v>
          </cell>
          <cell r="J45" t="str">
            <v>Direct Required</v>
          </cell>
          <cell r="K45" t="str">
            <v>None.  Use Program 10 only.</v>
          </cell>
          <cell r="L45" t="str">
            <v>Direct Required</v>
          </cell>
          <cell r="M45" t="str">
            <v>Direct Required</v>
          </cell>
          <cell r="N45" t="str">
            <v>D1 - 3</v>
          </cell>
          <cell r="O45">
            <v>0</v>
          </cell>
          <cell r="Q45" t="str">
            <v>Any Fund Types except 40 and 90.</v>
          </cell>
          <cell r="R45" t="str">
            <v>Any Location Type and related departments or school locations except 99|997, 99|998, 99|999 and Location Type 15.</v>
          </cell>
          <cell r="S45" t="str">
            <v>Functions 111, 113, and 232 only.</v>
          </cell>
          <cell r="T45" t="str">
            <v>Program 10 Series only.</v>
          </cell>
          <cell r="U45" t="str">
            <v xml:space="preserve">Subject 0000 only. </v>
          </cell>
          <cell r="V45" t="str">
            <v>Appropriate Job Classification except 0000, 5100 series, 9700, and 9800, and 9991.</v>
          </cell>
          <cell r="W45">
            <v>3</v>
          </cell>
        </row>
        <row r="46">
          <cell r="C46">
            <v>51338</v>
          </cell>
          <cell r="D46" t="str">
            <v>Summer Pay</v>
          </cell>
          <cell r="H46" t="str">
            <v>Refer to Object Intersection Rules.</v>
          </cell>
          <cell r="I46" t="str">
            <v>Direct Required</v>
          </cell>
          <cell r="J46" t="str">
            <v>Direct Required</v>
          </cell>
          <cell r="K46" t="str">
            <v>Direct Required</v>
          </cell>
          <cell r="L46" t="str">
            <v>Direct Required</v>
          </cell>
          <cell r="M46" t="str">
            <v>Direct Required</v>
          </cell>
          <cell r="N46" t="str">
            <v>D1 - 4</v>
          </cell>
          <cell r="O46">
            <v>0</v>
          </cell>
          <cell r="P46">
            <v>1</v>
          </cell>
          <cell r="Q46" t="str">
            <v>Any Fund Types except 40 and 90.</v>
          </cell>
          <cell r="R46" t="str">
            <v>Use Location Types 23, 24, and 25 with Location ID 907.  Alternatively, if a specific building account is necessary for regulatory or reporting purposes, use of the School ID number of each specific school is allowed with the proper Location Types 23-25. For administrative costs, use Location 01300 or 01318.</v>
          </cell>
          <cell r="S46" t="str">
            <v>Any Function except 000, 223, 411, 421, 432, 441, 997, 998, and 999.</v>
          </cell>
          <cell r="T46" t="str">
            <v>Any Program except 97, 98 and 99.</v>
          </cell>
          <cell r="U46" t="str">
            <v>May not use Subjects 9700, 9800, or 9900.  Refer to the General Function/Subject Rules and the required Location Type/Subject Rules for guidance on determining the proper Subject account(s) to use with Function and Location accounts, respectively.</v>
          </cell>
          <cell r="V46" t="str">
            <v>Appropriate Job Classification except 0000, 5100 series, 9700, and 9800, and 9991.</v>
          </cell>
          <cell r="W46">
            <v>3</v>
          </cell>
        </row>
        <row r="47">
          <cell r="C47">
            <v>51339</v>
          </cell>
          <cell r="D47" t="str">
            <v>Class Coverage</v>
          </cell>
          <cell r="H47" t="str">
            <v>Refer to Object Intersection Rules.</v>
          </cell>
          <cell r="I47" t="str">
            <v>Direct Required</v>
          </cell>
          <cell r="J47" t="str">
            <v>Direct Required</v>
          </cell>
          <cell r="K47" t="str">
            <v>Direct Required</v>
          </cell>
          <cell r="L47" t="str">
            <v>Direct Required</v>
          </cell>
          <cell r="M47" t="str">
            <v>Direct Required</v>
          </cell>
          <cell r="N47" t="str">
            <v>D1 - 4</v>
          </cell>
          <cell r="O47">
            <v>0</v>
          </cell>
          <cell r="Q47" t="str">
            <v>Any Fund Types except 40 and 90.</v>
          </cell>
          <cell r="R47" t="str">
            <v>Any Location Type and related departments or school locations except 99|997, 99|998, 99|999 and Location Type 15.</v>
          </cell>
          <cell r="S47" t="str">
            <v>Functions 112, 211, 212, and 222 only.</v>
          </cell>
          <cell r="T47" t="str">
            <v>Any Program except 00, 97, 98 and 99.</v>
          </cell>
          <cell r="U47" t="str">
            <v>May not use Subjects 2500, 9700, 9800, or 9900.  Refer to the General Function/Subject Rules and the required Location Type/Subject Rules for guidance on determining the proper Subject account(s) to use with Function and Location accounts, respectively.</v>
          </cell>
          <cell r="V47" t="str">
            <v>Job Classes 1295 through 1299 only.  No other Job Classes may be used with this Object.</v>
          </cell>
          <cell r="W47">
            <v>3</v>
          </cell>
        </row>
        <row r="48">
          <cell r="C48">
            <v>51400</v>
          </cell>
          <cell r="D48" t="str">
            <v>Stipends</v>
          </cell>
          <cell r="H48" t="str">
            <v>Reporting Level Account only.  Transactional entries are NOT allowed with this Account.</v>
          </cell>
          <cell r="I48" t="str">
            <v>N/A</v>
          </cell>
          <cell r="J48" t="str">
            <v>N/A</v>
          </cell>
          <cell r="K48" t="str">
            <v>N/A</v>
          </cell>
          <cell r="L48" t="str">
            <v>N/A</v>
          </cell>
          <cell r="M48" t="str">
            <v>N/A</v>
          </cell>
          <cell r="N48" t="str">
            <v>N/A</v>
          </cell>
          <cell r="O48">
            <v>0</v>
          </cell>
          <cell r="Q48" t="str">
            <v>No entries allowed to this Account.</v>
          </cell>
          <cell r="R48" t="str">
            <v>No entries allowed to this Account.</v>
          </cell>
          <cell r="S48" t="str">
            <v>No entries allowed to this Account.</v>
          </cell>
          <cell r="T48" t="str">
            <v>No entries allowed to this Account.</v>
          </cell>
          <cell r="U48" t="str">
            <v>No entries allowed to this Account.</v>
          </cell>
          <cell r="V48" t="str">
            <v>No entries allowed to this Account.</v>
          </cell>
          <cell r="W48">
            <v>2</v>
          </cell>
        </row>
        <row r="49">
          <cell r="C49">
            <v>51401</v>
          </cell>
          <cell r="D49" t="str">
            <v>Stipend - Other</v>
          </cell>
          <cell r="G49" t="str">
            <v>Added 2/11/08</v>
          </cell>
          <cell r="H49" t="str">
            <v>Refer to Object Intersection Rules.</v>
          </cell>
          <cell r="I49" t="str">
            <v>Direct Required</v>
          </cell>
          <cell r="J49" t="str">
            <v>Direct Required</v>
          </cell>
          <cell r="K49" t="str">
            <v>Direct Required</v>
          </cell>
          <cell r="L49" t="str">
            <v>Direct Required</v>
          </cell>
          <cell r="M49" t="str">
            <v>Direct Required</v>
          </cell>
          <cell r="N49" t="str">
            <v>D1 - 4</v>
          </cell>
          <cell r="O49">
            <v>0</v>
          </cell>
          <cell r="P49">
            <v>1</v>
          </cell>
          <cell r="Q49" t="str">
            <v>Any Fund Types except 40 and 90.</v>
          </cell>
          <cell r="R49" t="str">
            <v>Any Location Type and related departments or school locations except 99|997, 99|998, 99|999 and Location Type 15.</v>
          </cell>
          <cell r="S49" t="str">
            <v>Any Function except 000, 223, 411, 421, 432, 441, 997, 998, and 999.</v>
          </cell>
          <cell r="T49" t="str">
            <v>Any Program except 97, 98 and 99.</v>
          </cell>
          <cell r="U49" t="str">
            <v>May not use Subjects 9700, 9800, or 9900.  Refer to the General Function/Subject Rules and the required Location Type/Subject Rules for guidance on determining the proper Subject account(s) to use with Function and Location accounts, respectively.</v>
          </cell>
          <cell r="V49" t="str">
            <v>Appropriate Job Classification except 0000, 5100 series, 9700, and 9800, and 9991.</v>
          </cell>
          <cell r="W49">
            <v>3</v>
          </cell>
        </row>
        <row r="50">
          <cell r="C50">
            <v>51403</v>
          </cell>
          <cell r="D50" t="str">
            <v>Stipend - Athletic Directors/Extracurricular Directors</v>
          </cell>
          <cell r="G50" t="str">
            <v>Name Chg 01/31/08</v>
          </cell>
          <cell r="H50" t="str">
            <v>Refer to Object Intersection Rules.</v>
          </cell>
          <cell r="I50" t="str">
            <v>Direct Required</v>
          </cell>
          <cell r="J50" t="str">
            <v>Direct Required</v>
          </cell>
          <cell r="K50" t="str">
            <v>Direct Required</v>
          </cell>
          <cell r="L50" t="str">
            <v>Direct Required</v>
          </cell>
          <cell r="M50" t="str">
            <v>Direct Required</v>
          </cell>
          <cell r="N50" t="str">
            <v>D1 - 4</v>
          </cell>
          <cell r="O50">
            <v>0</v>
          </cell>
          <cell r="Q50" t="str">
            <v>Any Fund Types except 40 and 90.</v>
          </cell>
          <cell r="R50" t="str">
            <v>Any Location Type and related departments or school locations except 99|997, 99|998, 99|999 and Location Type 15.</v>
          </cell>
          <cell r="S50" t="str">
            <v>Function 213 only.</v>
          </cell>
          <cell r="T50" t="str">
            <v>Program 90 only.</v>
          </cell>
          <cell r="U50" t="str">
            <v>Subjects 2200 Series and 2300 Series only.</v>
          </cell>
          <cell r="V50" t="str">
            <v>Appropriate Job Classification except 0000, 5100 series, 9700, and 9800, and 9991.</v>
          </cell>
          <cell r="W50">
            <v>3</v>
          </cell>
        </row>
        <row r="51">
          <cell r="C51">
            <v>51404</v>
          </cell>
          <cell r="D51" t="str">
            <v>Stipend - Athletic Coaches/Extracurricular Advisors</v>
          </cell>
          <cell r="G51" t="str">
            <v>Name Chg 01/31/08</v>
          </cell>
          <cell r="H51" t="str">
            <v>Refer to Object Intersection Rules.</v>
          </cell>
          <cell r="I51" t="str">
            <v>Direct Required</v>
          </cell>
          <cell r="J51" t="str">
            <v>Direct Required</v>
          </cell>
          <cell r="K51" t="str">
            <v>Direct Required</v>
          </cell>
          <cell r="L51" t="str">
            <v>Direct Required</v>
          </cell>
          <cell r="M51" t="str">
            <v>Direct Required</v>
          </cell>
          <cell r="N51" t="str">
            <v>D1 - 4</v>
          </cell>
          <cell r="O51">
            <v>0</v>
          </cell>
          <cell r="Q51" t="str">
            <v>Any Fund Types except 40 and 90.</v>
          </cell>
          <cell r="R51" t="str">
            <v>Any Location Type and related departments or school locations except 99|997, 99|998, 99|999 and Location Type 15.</v>
          </cell>
          <cell r="S51" t="str">
            <v>Functions 213 and 433 only.</v>
          </cell>
          <cell r="T51" t="str">
            <v>Programs 80 and 90 only.</v>
          </cell>
          <cell r="U51" t="str">
            <v>Subjects 2200 Series and 2300 Series only with Middle and High Schools; Subject 2300 only with Elementary Schools</v>
          </cell>
          <cell r="V51" t="str">
            <v>Use Job Class 1800 series for Coaches and Advisors who are also Employees with other duties. Use Job Class 4800 series for Coaches or Advisors who serve as Coaches or Advisors only.  All additional Compensation for Coaches or Advisors, irrespective of the Job Class used is recorded in Object 51404 only.</v>
          </cell>
          <cell r="W51">
            <v>3</v>
          </cell>
        </row>
        <row r="52">
          <cell r="C52">
            <v>51405</v>
          </cell>
          <cell r="D52" t="str">
            <v>Stipend - Instructional Coaches</v>
          </cell>
          <cell r="H52" t="str">
            <v>Refer to Object Intersection Rules.</v>
          </cell>
          <cell r="I52" t="str">
            <v>Direct Required</v>
          </cell>
          <cell r="J52" t="str">
            <v>Direct Required</v>
          </cell>
          <cell r="K52" t="str">
            <v>Direct Required</v>
          </cell>
          <cell r="L52" t="str">
            <v>Direct Required</v>
          </cell>
          <cell r="M52" t="str">
            <v>Direct Required</v>
          </cell>
          <cell r="N52" t="str">
            <v>D1 - 4</v>
          </cell>
          <cell r="O52">
            <v>0</v>
          </cell>
          <cell r="P52">
            <v>1</v>
          </cell>
          <cell r="Q52" t="str">
            <v>Any Fund Types except 40 and 90.</v>
          </cell>
          <cell r="R52" t="str">
            <v>Any Location Type and related departments or school locations except 99|997, 99|998, 99|999 and Location Type 15.</v>
          </cell>
          <cell r="S52" t="str">
            <v>Function 222 only.</v>
          </cell>
          <cell r="T52" t="str">
            <v>Any Program except 97, 98 and 99.</v>
          </cell>
          <cell r="U52" t="str">
            <v>May not use Subjects 9700, 9800, or 9900.  Refer to the General Function/Subject Rules and the required Location Type/Subject Rules for guidance on determining the proper Subject account(s) to use with Function and Location accounts, respectively.</v>
          </cell>
          <cell r="V52" t="str">
            <v>Appropriate Job Classification except 0000, 5100 series, 9700, and 9800, and 9991.</v>
          </cell>
          <cell r="W52">
            <v>3</v>
          </cell>
        </row>
        <row r="53">
          <cell r="C53">
            <v>51406</v>
          </cell>
          <cell r="D53" t="str">
            <v>Stipend - Athletic Event Officials/Personnel</v>
          </cell>
          <cell r="G53" t="str">
            <v>Added 9/21</v>
          </cell>
          <cell r="H53" t="str">
            <v>Refer to Object Intersection Rules.</v>
          </cell>
          <cell r="I53" t="str">
            <v>Direct Required</v>
          </cell>
          <cell r="J53" t="str">
            <v>Direct Required</v>
          </cell>
          <cell r="K53" t="str">
            <v>Direct Required</v>
          </cell>
          <cell r="L53" t="str">
            <v>Direct Required</v>
          </cell>
          <cell r="M53" t="str">
            <v>Direct Required</v>
          </cell>
          <cell r="N53" t="str">
            <v>D1 - 4</v>
          </cell>
          <cell r="O53">
            <v>0</v>
          </cell>
          <cell r="P53">
            <v>1</v>
          </cell>
          <cell r="Q53" t="str">
            <v>Any Fund Types except 40 and 90.</v>
          </cell>
          <cell r="R53" t="str">
            <v>Any Location Type and related departments or school locations except 99|997, 99|998, 99|999 and Location Type 15.</v>
          </cell>
          <cell r="S53" t="str">
            <v>Any Function except 000, 223, 411, 421, 432, 441, 997, 998, and 999.</v>
          </cell>
          <cell r="T53" t="str">
            <v>Any Program except 97, 98 and 99.</v>
          </cell>
          <cell r="U53" t="str">
            <v>May not use Subjects 9700, 9800, or 9900.  Refer to the General Function/Subject Rules and the required Location Type/Subject Rules for guidance on determining the proper Subject account(s) to use with Function and Location accounts, respectively.</v>
          </cell>
          <cell r="V53" t="str">
            <v>Appropriate Job Classification except 0000, 5100 series, 9700, and 9800, and 9991.</v>
          </cell>
          <cell r="W53">
            <v>3</v>
          </cell>
        </row>
        <row r="54">
          <cell r="C54">
            <v>51407</v>
          </cell>
          <cell r="D54" t="str">
            <v>Stipend - Mentors</v>
          </cell>
          <cell r="G54" t="str">
            <v>Added 9/21</v>
          </cell>
          <cell r="H54" t="str">
            <v>Refer to Object Intersection Rules.</v>
          </cell>
          <cell r="I54" t="str">
            <v>Direct Required</v>
          </cell>
          <cell r="J54" t="str">
            <v>Direct Required</v>
          </cell>
          <cell r="K54" t="str">
            <v>Direct Required</v>
          </cell>
          <cell r="L54" t="str">
            <v>Direct Required</v>
          </cell>
          <cell r="M54" t="str">
            <v>Direct Required</v>
          </cell>
          <cell r="N54" t="str">
            <v>D1 - 4</v>
          </cell>
          <cell r="O54">
            <v>0</v>
          </cell>
          <cell r="P54">
            <v>1</v>
          </cell>
          <cell r="Q54" t="str">
            <v>Any Fund Types except 40 and 90.</v>
          </cell>
          <cell r="R54" t="str">
            <v>Any Location Type and related departments or school locations except 99|997, 99|998, 99|999 and Location Type 15.</v>
          </cell>
          <cell r="S54" t="str">
            <v>Function 222 only.</v>
          </cell>
          <cell r="T54" t="str">
            <v>Any Program except 97, 98 and 99.</v>
          </cell>
          <cell r="U54" t="str">
            <v>May not use Subjects 9700, 9800, or 9900.  Refer to the General Function/Subject Rules and the required Location Type/Subject Rules for guidance on determining the proper Subject account(s) to use with Function and Location accounts, respectively.</v>
          </cell>
          <cell r="V54" t="str">
            <v>Appropriate Job Classification except 0000, 5100 series, 9700, and 9800, and 9991.</v>
          </cell>
          <cell r="W54">
            <v>3</v>
          </cell>
        </row>
        <row r="55">
          <cell r="C55">
            <v>51500</v>
          </cell>
          <cell r="D55" t="str">
            <v>Unassigned - Contact RIDE for validation.</v>
          </cell>
          <cell r="H55" t="str">
            <v>Reporting Level Account only.  Transactional entries are NOT allowed with this Account.</v>
          </cell>
          <cell r="I55" t="str">
            <v>N/A</v>
          </cell>
          <cell r="J55" t="str">
            <v>N/A</v>
          </cell>
          <cell r="K55" t="str">
            <v>N/A</v>
          </cell>
          <cell r="L55" t="str">
            <v>N/A</v>
          </cell>
          <cell r="M55" t="str">
            <v>N/A</v>
          </cell>
          <cell r="N55" t="str">
            <v>N/A</v>
          </cell>
          <cell r="O55">
            <v>0</v>
          </cell>
          <cell r="Q55" t="str">
            <v>No entries allowed to this Account.</v>
          </cell>
          <cell r="R55" t="str">
            <v>No entries allowed to this Account.</v>
          </cell>
          <cell r="S55" t="str">
            <v>No entries allowed to this Account.</v>
          </cell>
          <cell r="T55" t="str">
            <v>No entries allowed to this Account.</v>
          </cell>
          <cell r="U55" t="str">
            <v>No entries allowed to this Account.</v>
          </cell>
          <cell r="V55" t="str">
            <v>No entries allowed to this Account.</v>
          </cell>
          <cell r="W55">
            <v>2</v>
          </cell>
        </row>
        <row r="56">
          <cell r="C56">
            <v>51600</v>
          </cell>
          <cell r="D56" t="str">
            <v>Unassigned - Contact RIDE for validation.</v>
          </cell>
          <cell r="H56" t="str">
            <v>Reporting Level Account only.  Transactional entries are NOT allowed with this Account.</v>
          </cell>
          <cell r="I56" t="str">
            <v>N/A</v>
          </cell>
          <cell r="J56" t="str">
            <v>N/A</v>
          </cell>
          <cell r="K56" t="str">
            <v>N/A</v>
          </cell>
          <cell r="L56" t="str">
            <v>N/A</v>
          </cell>
          <cell r="M56" t="str">
            <v>N/A</v>
          </cell>
          <cell r="N56" t="str">
            <v>N/A</v>
          </cell>
          <cell r="O56">
            <v>0</v>
          </cell>
          <cell r="Q56" t="str">
            <v>No entries allowed to this Account.</v>
          </cell>
          <cell r="R56" t="str">
            <v>No entries allowed to this Account.</v>
          </cell>
          <cell r="S56" t="str">
            <v>No entries allowed to this Account.</v>
          </cell>
          <cell r="T56" t="str">
            <v>No entries allowed to this Account.</v>
          </cell>
          <cell r="U56" t="str">
            <v>No entries allowed to this Account.</v>
          </cell>
          <cell r="V56" t="str">
            <v>No entries allowed to this Account.</v>
          </cell>
          <cell r="W56">
            <v>2</v>
          </cell>
        </row>
        <row r="57">
          <cell r="C57">
            <v>51700</v>
          </cell>
          <cell r="D57" t="str">
            <v>Unassigned - Contact RIDE for validation.</v>
          </cell>
          <cell r="H57" t="str">
            <v>Reporting Level Account only.  Transactional entries are NOT allowed with this Account.</v>
          </cell>
          <cell r="I57" t="str">
            <v>N/A</v>
          </cell>
          <cell r="J57" t="str">
            <v>N/A</v>
          </cell>
          <cell r="K57" t="str">
            <v>N/A</v>
          </cell>
          <cell r="L57" t="str">
            <v>N/A</v>
          </cell>
          <cell r="M57" t="str">
            <v>N/A</v>
          </cell>
          <cell r="N57" t="str">
            <v>N/A</v>
          </cell>
          <cell r="O57">
            <v>0</v>
          </cell>
          <cell r="Q57" t="str">
            <v>No entries allowed to this Account.</v>
          </cell>
          <cell r="R57" t="str">
            <v>No entries allowed to this Account.</v>
          </cell>
          <cell r="S57" t="str">
            <v>No entries allowed to this Account.</v>
          </cell>
          <cell r="T57" t="str">
            <v>No entries allowed to this Account.</v>
          </cell>
          <cell r="U57" t="str">
            <v>No entries allowed to this Account.</v>
          </cell>
          <cell r="V57" t="str">
            <v>No entries allowed to this Account.</v>
          </cell>
          <cell r="W57">
            <v>2</v>
          </cell>
        </row>
        <row r="58">
          <cell r="C58">
            <v>51800</v>
          </cell>
          <cell r="D58" t="str">
            <v>Unassigned - Contact RIDE for validation.</v>
          </cell>
          <cell r="H58" t="str">
            <v>Reporting Level Account only.  Transactional entries are NOT allowed with this Account.</v>
          </cell>
          <cell r="I58" t="str">
            <v>N/A</v>
          </cell>
          <cell r="J58" t="str">
            <v>N/A</v>
          </cell>
          <cell r="K58" t="str">
            <v>N/A</v>
          </cell>
          <cell r="L58" t="str">
            <v>N/A</v>
          </cell>
          <cell r="M58" t="str">
            <v>N/A</v>
          </cell>
          <cell r="N58" t="str">
            <v>N/A</v>
          </cell>
          <cell r="O58">
            <v>0</v>
          </cell>
          <cell r="Q58" t="str">
            <v>No entries allowed to this Account.</v>
          </cell>
          <cell r="R58" t="str">
            <v>No entries allowed to this Account.</v>
          </cell>
          <cell r="S58" t="str">
            <v>No entries allowed to this Account.</v>
          </cell>
          <cell r="T58" t="str">
            <v>No entries allowed to this Account.</v>
          </cell>
          <cell r="U58" t="str">
            <v>No entries allowed to this Account.</v>
          </cell>
          <cell r="V58" t="str">
            <v>No entries allowed to this Account.</v>
          </cell>
          <cell r="W58">
            <v>2</v>
          </cell>
        </row>
        <row r="59">
          <cell r="C59">
            <v>51900</v>
          </cell>
          <cell r="D59" t="str">
            <v>Unassigned - Contact RIDE for validation.</v>
          </cell>
          <cell r="H59" t="str">
            <v>Reporting Level Account only.  Transactional entries are NOT allowed with this Account.</v>
          </cell>
          <cell r="I59" t="str">
            <v>N/A</v>
          </cell>
          <cell r="J59" t="str">
            <v>N/A</v>
          </cell>
          <cell r="K59" t="str">
            <v>N/A</v>
          </cell>
          <cell r="L59" t="str">
            <v>N/A</v>
          </cell>
          <cell r="M59" t="str">
            <v>N/A</v>
          </cell>
          <cell r="N59" t="str">
            <v>N/A</v>
          </cell>
          <cell r="O59">
            <v>0</v>
          </cell>
          <cell r="Q59" t="str">
            <v>No entries allowed to this Account.</v>
          </cell>
          <cell r="R59" t="str">
            <v>No entries allowed to this Account.</v>
          </cell>
          <cell r="S59" t="str">
            <v>No entries allowed to this Account.</v>
          </cell>
          <cell r="T59" t="str">
            <v>No entries allowed to this Account.</v>
          </cell>
          <cell r="U59" t="str">
            <v>No entries allowed to this Account.</v>
          </cell>
          <cell r="V59" t="str">
            <v>No entries allowed to this Account.</v>
          </cell>
          <cell r="W59">
            <v>2</v>
          </cell>
        </row>
        <row r="60">
          <cell r="C60">
            <v>52000</v>
          </cell>
          <cell r="D60" t="str">
            <v>Personnel Services - Employee Benefits</v>
          </cell>
          <cell r="E60" t="str">
            <v>Y</v>
          </cell>
          <cell r="G60" t="str">
            <v>Change Name 4/4/08</v>
          </cell>
          <cell r="H60" t="str">
            <v>Reporting Level Account only.  Transactional entries are NOT allowed with this Account.</v>
          </cell>
          <cell r="I60" t="str">
            <v>N/A</v>
          </cell>
          <cell r="J60" t="str">
            <v>N/A</v>
          </cell>
          <cell r="K60" t="str">
            <v>N/A</v>
          </cell>
          <cell r="L60" t="str">
            <v>N/A</v>
          </cell>
          <cell r="M60" t="str">
            <v>N/A</v>
          </cell>
          <cell r="N60" t="str">
            <v>N/A</v>
          </cell>
          <cell r="O60">
            <v>0</v>
          </cell>
          <cell r="Q60" t="str">
            <v>No entries allowed to this Account.</v>
          </cell>
          <cell r="R60" t="str">
            <v>No entries allowed to this Account.</v>
          </cell>
          <cell r="S60" t="str">
            <v>No entries allowed to this Account.</v>
          </cell>
          <cell r="T60" t="str">
            <v>No entries allowed to this Account.</v>
          </cell>
          <cell r="U60" t="str">
            <v>No entries allowed to this Account.</v>
          </cell>
          <cell r="V60" t="str">
            <v>No entries allowed to this Account.</v>
          </cell>
          <cell r="W60">
            <v>1</v>
          </cell>
        </row>
        <row r="61">
          <cell r="C61">
            <v>52100</v>
          </cell>
          <cell r="D61" t="str">
            <v>Health/Medical Benefits</v>
          </cell>
          <cell r="H61" t="str">
            <v>Reporting Level Account only.  Transactional entries are NOT allowed with this Account.</v>
          </cell>
          <cell r="I61" t="str">
            <v>N/A</v>
          </cell>
          <cell r="J61" t="str">
            <v>N/A</v>
          </cell>
          <cell r="K61" t="str">
            <v>N/A</v>
          </cell>
          <cell r="L61" t="str">
            <v>N/A</v>
          </cell>
          <cell r="M61" t="str">
            <v>N/A</v>
          </cell>
          <cell r="N61" t="str">
            <v>N/A</v>
          </cell>
          <cell r="O61">
            <v>0</v>
          </cell>
          <cell r="Q61" t="str">
            <v>No entries allowed to this Account.</v>
          </cell>
          <cell r="R61" t="str">
            <v>No entries allowed to this Account.</v>
          </cell>
          <cell r="S61" t="str">
            <v>No entries allowed to this Account.</v>
          </cell>
          <cell r="T61" t="str">
            <v>No entries allowed to this Account.</v>
          </cell>
          <cell r="U61" t="str">
            <v>No entries allowed to this Account.</v>
          </cell>
          <cell r="V61" t="str">
            <v>No entries allowed to this Account.</v>
          </cell>
          <cell r="W61">
            <v>2</v>
          </cell>
        </row>
        <row r="62">
          <cell r="C62">
            <v>52101</v>
          </cell>
          <cell r="D62" t="str">
            <v>Health and Medical Premiums</v>
          </cell>
          <cell r="G62" t="str">
            <v>Updated Function for 999 allocation 06/11/09</v>
          </cell>
          <cell r="H62" t="str">
            <v>Refer to Object Intersection Rules.</v>
          </cell>
          <cell r="I62" t="str">
            <v>Direct Preferred or Wtd. Payroll</v>
          </cell>
          <cell r="J62" t="str">
            <v>Direct Required</v>
          </cell>
          <cell r="K62" t="str">
            <v>Direct Required</v>
          </cell>
          <cell r="L62" t="str">
            <v>Direct Preferred or Wtd. Payroll</v>
          </cell>
          <cell r="M62" t="str">
            <v>Direct Required</v>
          </cell>
          <cell r="N62" t="str">
            <v>D2 - 5</v>
          </cell>
          <cell r="O62">
            <v>0</v>
          </cell>
          <cell r="Q62" t="str">
            <v>Any Fund Types except 40 and 90.</v>
          </cell>
          <cell r="R62" t="str">
            <v>Any Location Types and related departments or school locations except 99|997 and 99|998.  Can use the 99|999 with the Assigned Allocation Method.</v>
          </cell>
          <cell r="S62" t="str">
            <v>Any Function except 000, 411, 421, 441, 997, 998, and 999.  Allocation is not allowed.</v>
          </cell>
          <cell r="T62" t="str">
            <v>Any Program except 97, 98 and 99.  Allocation is not allowed.</v>
          </cell>
          <cell r="U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2" t="str">
            <v>Appropriate Job Classification except 0000, 5100 series, 9700, and 9800, and 9991.</v>
          </cell>
          <cell r="W62">
            <v>3</v>
          </cell>
        </row>
        <row r="63">
          <cell r="C63">
            <v>52102</v>
          </cell>
          <cell r="D63" t="str">
            <v>Life</v>
          </cell>
          <cell r="G63" t="str">
            <v>Updated Function for 999 allocation 06/11/09</v>
          </cell>
          <cell r="H63" t="str">
            <v>Refer to Object Intersection Rules.</v>
          </cell>
          <cell r="I63" t="str">
            <v>Direct Preferred or Wtd. Payroll</v>
          </cell>
          <cell r="J63" t="str">
            <v>Direct Required</v>
          </cell>
          <cell r="K63" t="str">
            <v>Direct Required</v>
          </cell>
          <cell r="L63" t="str">
            <v>Direct Preferred or Wtd. Payroll</v>
          </cell>
          <cell r="M63" t="str">
            <v>Direct Required</v>
          </cell>
          <cell r="N63" t="str">
            <v>D2 - 5</v>
          </cell>
          <cell r="O63">
            <v>0</v>
          </cell>
          <cell r="Q63" t="str">
            <v>Any Fund Types except 40 and 90.</v>
          </cell>
          <cell r="R63" t="str">
            <v>Any Location Types and related departments or school locations except 99|997 and 99|998.  Can use the 99|999 with the Assigned Allocation Method.</v>
          </cell>
          <cell r="S63" t="str">
            <v>Any Function except 000, 411, 421, 441, 997, 998, and 999.  Allocation is not allowed.</v>
          </cell>
          <cell r="T63" t="str">
            <v>Any Program except 97, 98 and 99.  Allocation is not allowed.</v>
          </cell>
          <cell r="U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3" t="str">
            <v>Appropriate Job Classification except 0000, 5100 series, 9700, and 9800, and 9991.</v>
          </cell>
          <cell r="W63">
            <v>3</v>
          </cell>
        </row>
        <row r="64">
          <cell r="C64">
            <v>52103</v>
          </cell>
          <cell r="D64" t="str">
            <v>Dental</v>
          </cell>
          <cell r="G64" t="str">
            <v>Updated Function for 999 allocation 06/11/09</v>
          </cell>
          <cell r="H64" t="str">
            <v>Refer to Object Intersection Rules.</v>
          </cell>
          <cell r="I64" t="str">
            <v>Direct Preferred or Wtd. Payroll</v>
          </cell>
          <cell r="J64" t="str">
            <v>Direct Required</v>
          </cell>
          <cell r="K64" t="str">
            <v>Direct Required</v>
          </cell>
          <cell r="L64" t="str">
            <v>Direct Preferred or Wtd. Payroll</v>
          </cell>
          <cell r="M64" t="str">
            <v>Direct Required</v>
          </cell>
          <cell r="N64" t="str">
            <v>D2 - 5</v>
          </cell>
          <cell r="O64">
            <v>0</v>
          </cell>
          <cell r="Q64" t="str">
            <v>Any Fund Types except 40 and 90.</v>
          </cell>
          <cell r="R64" t="str">
            <v>Any Location Types and related departments or school locations except 99|997 and 99|998.  Can use the 99|999 with the Assigned Allocation Method.</v>
          </cell>
          <cell r="S64" t="str">
            <v>Any Function except 000, 411, 421, 441, 997, 998, and 999.  Allocation is not allowed.</v>
          </cell>
          <cell r="T64" t="str">
            <v>Any Program except 97, 98 and 99.  Allocation is not allowed.</v>
          </cell>
          <cell r="U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4" t="str">
            <v>Appropriate Job Classification except 0000, 5100 series, 9700, and 9800, and 9991.</v>
          </cell>
          <cell r="W64">
            <v>3</v>
          </cell>
        </row>
        <row r="65">
          <cell r="C65">
            <v>52104</v>
          </cell>
          <cell r="D65" t="str">
            <v>Vision</v>
          </cell>
          <cell r="G65" t="str">
            <v>Updated Function for 999 allocation 06/11/09</v>
          </cell>
          <cell r="H65" t="str">
            <v>Refer to Object Intersection Rules.</v>
          </cell>
          <cell r="I65" t="str">
            <v>Direct Preferred or Wtd. Payroll</v>
          </cell>
          <cell r="J65" t="str">
            <v>Direct Required</v>
          </cell>
          <cell r="K65" t="str">
            <v>Direct Required</v>
          </cell>
          <cell r="L65" t="str">
            <v>Direct Preferred or Wtd. Payroll</v>
          </cell>
          <cell r="M65" t="str">
            <v>Direct Required</v>
          </cell>
          <cell r="N65" t="str">
            <v>D2 - 5</v>
          </cell>
          <cell r="O65">
            <v>0</v>
          </cell>
          <cell r="Q65" t="str">
            <v>Any Fund Types except 40 and 90.</v>
          </cell>
          <cell r="R65" t="str">
            <v>Any Location Types and related departments or school locations except 99|997 and 99|998.  Can use the 99|999 with the Assigned Allocation Method.</v>
          </cell>
          <cell r="S65" t="str">
            <v>Any Function except 000, 411, 421, 441, 997, 998, and 999.  Allocation is not allowed.</v>
          </cell>
          <cell r="T65" t="str">
            <v>Any Program except 97, 98 and 99.  Allocation is not allowed.</v>
          </cell>
          <cell r="U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5" t="str">
            <v>Appropriate Job Classification except 0000, 5100 series, 9700, and 9800, and 9991.</v>
          </cell>
          <cell r="W65">
            <v>3</v>
          </cell>
        </row>
        <row r="66">
          <cell r="C66">
            <v>52105</v>
          </cell>
          <cell r="D66" t="str">
            <v>Disability</v>
          </cell>
          <cell r="G66" t="str">
            <v>Updated Function for 999 allocation 06/11/09</v>
          </cell>
          <cell r="H66" t="str">
            <v>Refer to Object Intersection Rules.</v>
          </cell>
          <cell r="I66" t="str">
            <v>Direct Preferred or Wtd. Payroll</v>
          </cell>
          <cell r="J66" t="str">
            <v>Direct Required</v>
          </cell>
          <cell r="K66" t="str">
            <v>Direct Required</v>
          </cell>
          <cell r="L66" t="str">
            <v>Direct Preferred or Wtd. Payroll</v>
          </cell>
          <cell r="M66" t="str">
            <v>Direct Required</v>
          </cell>
          <cell r="N66" t="str">
            <v>D2 - 5</v>
          </cell>
          <cell r="O66">
            <v>0</v>
          </cell>
          <cell r="Q66" t="str">
            <v>Any Fund Types except 40 and 90.</v>
          </cell>
          <cell r="R66" t="str">
            <v>For payments to disabled inactive employees, use Location 00000 only.  For all other employees, use any Location Types and related departments or school locations except 99|997 and 99|998.  Can use the 99|999 with the Assigned Allocation Method.</v>
          </cell>
          <cell r="S66" t="str">
            <v>For payments to disabled inactive employees, use Function 432 only. For all other employees, use any Function except 000, 411, 421, 432, 441, 997, 998, and 999.  Allocation is not allowed.</v>
          </cell>
          <cell r="T66" t="str">
            <v>For payments to disabled inactive employees, use Program 00 only. For all other employees, use any Program except 00, 97, 98 and 99.  Allocation is not allowed.</v>
          </cell>
          <cell r="U66" t="str">
            <v>For payments to disabled inactive employees, use Subject 2500 only. For all other employees, use 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6" t="str">
            <v>For payments to disabled inactive employees, use Job Class 5200 only.  For all other employees use the appropriate Job Classification except 0000, 5100 series, 5200,  9700, and 9800, and 9991.</v>
          </cell>
          <cell r="W66">
            <v>3</v>
          </cell>
        </row>
        <row r="67">
          <cell r="C67">
            <v>52106</v>
          </cell>
          <cell r="D67" t="str">
            <v>Other Insurance</v>
          </cell>
          <cell r="G67" t="str">
            <v>Updated Function for 999 allocation 06/11/09</v>
          </cell>
          <cell r="H67" t="str">
            <v>Refer to Object Intersection Rules.</v>
          </cell>
          <cell r="I67" t="str">
            <v>Direct Preferred or Wtd. Payroll</v>
          </cell>
          <cell r="J67" t="str">
            <v>Direct Required</v>
          </cell>
          <cell r="K67" t="str">
            <v>Direct Required</v>
          </cell>
          <cell r="L67" t="str">
            <v>Direct Preferred or Wtd. Payroll</v>
          </cell>
          <cell r="M67" t="str">
            <v>Direct Required</v>
          </cell>
          <cell r="N67" t="str">
            <v>D2 - 5</v>
          </cell>
          <cell r="O67">
            <v>0</v>
          </cell>
          <cell r="Q67" t="str">
            <v>Any Fund Types except 40 and 90.</v>
          </cell>
          <cell r="R67" t="str">
            <v>Any Location Types and related departments or school locations except 99|997 and 99|998.  Can use the 99|999 with the Assigned Allocation Method.</v>
          </cell>
          <cell r="S67" t="str">
            <v>Any Function except 000, 411, 421, 441, 997, 998, and 999.  Allocation is not allowed.</v>
          </cell>
          <cell r="T67" t="str">
            <v>Any Program except 97, 98 and 99.  Allocation is not allowed.</v>
          </cell>
          <cell r="U6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7" t="str">
            <v>Appropriate Job Classification except 0000, 5100 series, 9700, and 9800, and 9991.</v>
          </cell>
          <cell r="W67">
            <v>3</v>
          </cell>
        </row>
        <row r="68">
          <cell r="C68">
            <v>52107</v>
          </cell>
          <cell r="D68" t="str">
            <v>Death Benefit</v>
          </cell>
          <cell r="G68" t="str">
            <v>Updated Function for 999 allocation 06/11/09</v>
          </cell>
          <cell r="H68" t="str">
            <v>Refer to Object Intersection Rules.</v>
          </cell>
          <cell r="I68" t="str">
            <v>Direct Preferred or Wtd. Payroll</v>
          </cell>
          <cell r="J68" t="str">
            <v>Direct Required</v>
          </cell>
          <cell r="K68" t="str">
            <v>Direct Required</v>
          </cell>
          <cell r="L68" t="str">
            <v>Direct Preferred or Wtd. Payroll</v>
          </cell>
          <cell r="M68" t="str">
            <v>Direct Required</v>
          </cell>
          <cell r="N68" t="str">
            <v>D2 - 5</v>
          </cell>
          <cell r="O68">
            <v>0</v>
          </cell>
          <cell r="Q68" t="str">
            <v>Any Fund Types except 40 and 90.</v>
          </cell>
          <cell r="R68" t="str">
            <v>Any Location Types and related departments or school locations except 99|997 and 99|998.  Can use the 99|999 with the Assigned Allocation Method.</v>
          </cell>
          <cell r="S68" t="str">
            <v>Any Function except 000, 411, 421, 441, 997, 998, and 999.  Allocation is not allowed.</v>
          </cell>
          <cell r="T68" t="str">
            <v>Any Program except 97, 98 and 99.  Allocation is not allowed.</v>
          </cell>
          <cell r="U6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8" t="str">
            <v>Appropriate Job Classification except 0000, 5100 series, 9700, and 9800, and 9991.</v>
          </cell>
          <cell r="W68">
            <v>3</v>
          </cell>
        </row>
        <row r="69">
          <cell r="C69">
            <v>52108</v>
          </cell>
          <cell r="D69" t="str">
            <v>Wellness Program</v>
          </cell>
          <cell r="G69" t="str">
            <v>Updated Function for 999 allocation 06/11/09</v>
          </cell>
          <cell r="H69" t="str">
            <v>Refer to Object Intersection Rules.</v>
          </cell>
          <cell r="I69" t="str">
            <v>Direct Preferred or Wtd. Payroll</v>
          </cell>
          <cell r="J69" t="str">
            <v>Direct Required</v>
          </cell>
          <cell r="K69" t="str">
            <v>Direct Required</v>
          </cell>
          <cell r="L69" t="str">
            <v>Direct Preferred or Wtd. Payroll</v>
          </cell>
          <cell r="M69" t="str">
            <v>Direct Required</v>
          </cell>
          <cell r="N69" t="str">
            <v>D2 - 5</v>
          </cell>
          <cell r="O69">
            <v>0</v>
          </cell>
          <cell r="Q69" t="str">
            <v>Any Fund Types except 40 and 90.</v>
          </cell>
          <cell r="R69" t="str">
            <v>Any Location Types and related departments or school locations except 99|997 and 99|998.  Can use the 99|999 with the Assigned Allocation Method.</v>
          </cell>
          <cell r="S69" t="str">
            <v>Any Function except 000, 411, 421, 441, 997, 998, and 999.  Allocation is not allowed.</v>
          </cell>
          <cell r="T69" t="str">
            <v>Any Program except 97, 98 and 99.  Allocation is not allowed.</v>
          </cell>
          <cell r="U6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9" t="str">
            <v>Appropriate Job Classification except 0000, 5100 series, 9700, and 9800, and 9991.</v>
          </cell>
          <cell r="W69">
            <v>3</v>
          </cell>
        </row>
        <row r="70">
          <cell r="C70">
            <v>52109</v>
          </cell>
          <cell r="D70" t="str">
            <v>Medical Buyback Payments</v>
          </cell>
          <cell r="G70" t="str">
            <v>Changed Name 12/10/07 and 2/11/08; updated Function for 999 allocation 06/11/09</v>
          </cell>
          <cell r="H70" t="str">
            <v>Refer to Object Intersection Rules.</v>
          </cell>
          <cell r="I70" t="str">
            <v>Direct Preferred or Wtd. Payroll</v>
          </cell>
          <cell r="J70" t="str">
            <v>Direct Required</v>
          </cell>
          <cell r="K70" t="str">
            <v>Direct Required</v>
          </cell>
          <cell r="L70" t="str">
            <v>Direct Required</v>
          </cell>
          <cell r="M70" t="str">
            <v>Direct Required</v>
          </cell>
          <cell r="N70" t="str">
            <v>D2 - 5</v>
          </cell>
          <cell r="O70">
            <v>0</v>
          </cell>
          <cell r="Q70" t="str">
            <v>Any Fund Types except 40 and 90.</v>
          </cell>
          <cell r="R70" t="str">
            <v>For Retirees and Terminating Employees, use Location 18000 only.  For Continuing Employees, use the Location assigned to the employee for charges to Regular Salaries  (Object 51110).  Can use the 99|999 with the Assigned Allocation Method, except for payments to Retirees.</v>
          </cell>
          <cell r="S70" t="str">
            <v>For Retirees and Terminating Employees, use Function 432 only.  For Continuing Employees, use the Function assigned to the employee for charges to Regular Salaries (Object 51110).</v>
          </cell>
          <cell r="T70" t="str">
            <v>For Retirees and Terminating Employees, use Program 00 only.  For Continuing Employees, use the Program assigned to the employee for charges to Regular Salaries (Object 51110).</v>
          </cell>
          <cell r="U70" t="str">
            <v>For Retirees and Terminating Employees, use Subject 2500 only.  For Continuing Employees, use the Subject assigned to the employee for charges to Regular Salaries (Object 51110).</v>
          </cell>
          <cell r="V70" t="str">
            <v>For Retirees and Terminating Employees, use Job Class 5100 only.  For Continuing Employees, use the Job Class assigned to the employee for charges to Regular Salaries (Object 51110), but may not use Job Classes 0000, 5200, 9700, 9800, or 9991.</v>
          </cell>
          <cell r="W70">
            <v>3</v>
          </cell>
        </row>
        <row r="71">
          <cell r="C71">
            <v>52111</v>
          </cell>
          <cell r="D71" t="str">
            <v>Legal Benefits</v>
          </cell>
          <cell r="G71" t="str">
            <v>Updated Function for 999 allocation 06/11/09</v>
          </cell>
          <cell r="H71" t="str">
            <v>Refer to Object Intersection Rules.</v>
          </cell>
          <cell r="I71" t="str">
            <v>Direct Preferred or Wtd. Payroll</v>
          </cell>
          <cell r="J71" t="str">
            <v>Direct Required</v>
          </cell>
          <cell r="K71" t="str">
            <v>Direct Required</v>
          </cell>
          <cell r="L71" t="str">
            <v>Direct Preferred or Wtd. Payroll</v>
          </cell>
          <cell r="M71" t="str">
            <v>Direct Required</v>
          </cell>
          <cell r="N71" t="str">
            <v>D2 - 5</v>
          </cell>
          <cell r="O71">
            <v>0</v>
          </cell>
          <cell r="Q71" t="str">
            <v>Any Fund Types except 40 and 90.</v>
          </cell>
          <cell r="R71" t="str">
            <v>Any Location Types and related departments or school locations except 99|997 and 99|998.  Can use the 99|999 with the Assigned Allocation Method.</v>
          </cell>
          <cell r="S71" t="str">
            <v>Any Function except 000, 411, 421, 441, 997, 998, and 999.  Allocation is not allowed.</v>
          </cell>
          <cell r="T71" t="str">
            <v>Any Program except 97, 98 and 99.  Allocation is not allowed.</v>
          </cell>
          <cell r="U7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1" t="str">
            <v>Appropriate Job Classification except 0000, 5100 series, 9700, and 9800, and 9991.</v>
          </cell>
          <cell r="W71">
            <v>3</v>
          </cell>
        </row>
        <row r="72">
          <cell r="C72">
            <v>52112</v>
          </cell>
          <cell r="D72" t="str">
            <v>Uniform Allowance</v>
          </cell>
          <cell r="G72" t="str">
            <v>Updated Function for 999 allocation 06/11/09</v>
          </cell>
          <cell r="H72" t="str">
            <v>Refer to Object Intersection Rules.</v>
          </cell>
          <cell r="I72" t="str">
            <v>Direct Preferred or Wtd. Payroll</v>
          </cell>
          <cell r="J72" t="str">
            <v>Direct Required</v>
          </cell>
          <cell r="K72" t="str">
            <v>Direct Required</v>
          </cell>
          <cell r="L72" t="str">
            <v>Direct Preferred or Wtd. Payroll</v>
          </cell>
          <cell r="M72" t="str">
            <v>Direct Required</v>
          </cell>
          <cell r="N72" t="str">
            <v>D2 - 5</v>
          </cell>
          <cell r="O72">
            <v>0</v>
          </cell>
          <cell r="Q72" t="str">
            <v>Any Fund Types except 40 and 90.</v>
          </cell>
          <cell r="R72" t="str">
            <v>Any Location Types and related departments or school locations except 99|997 and 99|998.  Can use the 99|999 with the Assigned Allocation Method.</v>
          </cell>
          <cell r="S72" t="str">
            <v>Any Function except 000, 411, 421, 441, 997, 998, and 999.  Allocation is not allowed.</v>
          </cell>
          <cell r="T72" t="str">
            <v>Any Program except 97, 98 and 99.  Allocation is not allowed.</v>
          </cell>
          <cell r="U7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2" t="str">
            <v>Appropriate Job Classification except 0000, 5100 series, 9700, and 9800, and 9991.</v>
          </cell>
          <cell r="W72">
            <v>3</v>
          </cell>
        </row>
        <row r="73">
          <cell r="C73">
            <v>52121</v>
          </cell>
          <cell r="D73" t="str">
            <v>Health and Medical - Self Insured/Active</v>
          </cell>
          <cell r="G73" t="str">
            <v>Added 9/17; updated Function for 999 allocation 06/11/09</v>
          </cell>
          <cell r="H73" t="str">
            <v>Refer to Object Intersection Rules.</v>
          </cell>
          <cell r="I73" t="str">
            <v>Direct Preferred or Wtd. Payroll</v>
          </cell>
          <cell r="J73" t="str">
            <v>Direct Required</v>
          </cell>
          <cell r="K73" t="str">
            <v>Direct Required</v>
          </cell>
          <cell r="L73" t="str">
            <v>Direct Preferred or Wtd. Payroll</v>
          </cell>
          <cell r="M73" t="str">
            <v>Direct Required</v>
          </cell>
          <cell r="N73" t="str">
            <v>D2 - 5</v>
          </cell>
          <cell r="O73">
            <v>0</v>
          </cell>
          <cell r="Q73" t="str">
            <v>Any Fund Types except 40 and 90.</v>
          </cell>
          <cell r="R73" t="str">
            <v>Any Location Types and related departments or school locations except 99|997 and 99|998.  Can use the 99|999 with the Assigned Allocation Method.</v>
          </cell>
          <cell r="S73" t="str">
            <v>Any Function except 000, 411, 421, 441, 997, 998, and 999.  Allocation is not allowed.</v>
          </cell>
          <cell r="T73" t="str">
            <v>Any Program except 97, 98 and 99.  Allocation is not allowed.</v>
          </cell>
          <cell r="U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3" t="str">
            <v>Appropriate Job Classification except 0000, 5100 series, 9700, and 9800, and 9991.</v>
          </cell>
          <cell r="W73">
            <v>3</v>
          </cell>
        </row>
        <row r="74">
          <cell r="C74">
            <v>52122</v>
          </cell>
          <cell r="D74" t="str">
            <v>Health and Medical - Self Insured/Retiree</v>
          </cell>
          <cell r="G74" t="str">
            <v>Added 9/17; changed Function, Program, &amp; Subject to Direct Required 06/11/09</v>
          </cell>
          <cell r="H74" t="str">
            <v>Refer to Object Intersection Rules.</v>
          </cell>
          <cell r="I74" t="str">
            <v>Direct Preferred or Wtd. Payroll</v>
          </cell>
          <cell r="J74" t="str">
            <v>Direct Required</v>
          </cell>
          <cell r="K74" t="str">
            <v>Direct Required</v>
          </cell>
          <cell r="L74" t="str">
            <v>Direct Required</v>
          </cell>
          <cell r="M74" t="str">
            <v>Direct Required</v>
          </cell>
          <cell r="N74" t="str">
            <v>D2 - 5</v>
          </cell>
          <cell r="O74">
            <v>0</v>
          </cell>
          <cell r="Q74" t="str">
            <v>Any Fund Types except 40 and 90.</v>
          </cell>
          <cell r="R74" t="str">
            <v>Location 18|000 only. (Change effective 7/1/2011)</v>
          </cell>
          <cell r="S74" t="str">
            <v>Function 432 only.</v>
          </cell>
          <cell r="T74" t="str">
            <v>Program 00 only.</v>
          </cell>
          <cell r="U74" t="str">
            <v>Subject 2500 only.</v>
          </cell>
          <cell r="V74" t="str">
            <v>Use Job Class 5100 series only.</v>
          </cell>
          <cell r="W74">
            <v>3</v>
          </cell>
        </row>
        <row r="75">
          <cell r="C75">
            <v>52123</v>
          </cell>
          <cell r="D75" t="str">
            <v>Dental Buyback Payments</v>
          </cell>
          <cell r="G75" t="str">
            <v>Added 12/10; Changed Named 2/11/08; updated Function for 999 allocation</v>
          </cell>
          <cell r="H75" t="str">
            <v>Refer to Object Intersection Rules.</v>
          </cell>
          <cell r="I75" t="str">
            <v>Direct Preferred or Wtd. Payroll</v>
          </cell>
          <cell r="J75" t="str">
            <v>Direct Required</v>
          </cell>
          <cell r="K75" t="str">
            <v>Direct Required</v>
          </cell>
          <cell r="L75" t="str">
            <v>Direct Preferred or Wtd. Payroll</v>
          </cell>
          <cell r="M75" t="str">
            <v>Direct Required</v>
          </cell>
          <cell r="N75" t="str">
            <v>D2 - 5</v>
          </cell>
          <cell r="O75">
            <v>0</v>
          </cell>
          <cell r="Q75" t="str">
            <v>Any Fund Types except 40 and 90.</v>
          </cell>
          <cell r="R75" t="str">
            <v>Any Location Types and related departments or school locations except 99|997 and 99|998, and Locations Types 15 and 16.  Use Location 18|000 with payments related to Retirees and Job Class 5100 series.  Can use the 99|999 with the Assigned Allocation Method, except for payments to Retirees.</v>
          </cell>
          <cell r="S75" t="str">
            <v>Any Function except 000, 411, 421, 441, 997, 998, and 999.  Allocation is not allowed.   Use 432 only for payments to retirees.</v>
          </cell>
          <cell r="T75" t="str">
            <v>Any Program except 97, 98 and 99.  Allocation is not allowed.  Use 00 only for payments to retirees.</v>
          </cell>
          <cell r="U7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5" t="str">
            <v>Appropriate Job Classification except 0000, 9700, 9800, and 9991.  Use 5100 only for payments to retirees.</v>
          </cell>
          <cell r="W75">
            <v>3</v>
          </cell>
        </row>
        <row r="76">
          <cell r="C76">
            <v>52124</v>
          </cell>
          <cell r="D76" t="str">
            <v>Dental - Self Insured/Active</v>
          </cell>
          <cell r="G76" t="str">
            <v>Added 2/22/08; updated Function for 999 allocation 06/11/09.  JC Intersection 6/24/09</v>
          </cell>
          <cell r="H76" t="str">
            <v>Refer to Object Intersection Rules.</v>
          </cell>
          <cell r="I76" t="str">
            <v>Direct Preferred or Wtd. Payroll</v>
          </cell>
          <cell r="J76" t="str">
            <v>Direct Required</v>
          </cell>
          <cell r="K76" t="str">
            <v>Direct Required</v>
          </cell>
          <cell r="L76" t="str">
            <v>Direct Preferred or Wtd. Payroll</v>
          </cell>
          <cell r="M76" t="str">
            <v>Direct Required</v>
          </cell>
          <cell r="N76" t="str">
            <v>D2 - 5</v>
          </cell>
          <cell r="O76">
            <v>0</v>
          </cell>
          <cell r="Q76" t="str">
            <v>Any Fund Types except 40 and 90.</v>
          </cell>
          <cell r="R76" t="str">
            <v>Any Location Types and related departments or school locations except 99|997 and 99|998.  Can use the 99|999 with the Assigned Allocation Method.</v>
          </cell>
          <cell r="S76" t="str">
            <v>Any Function except 000, 411, 421, 441, 997, 998, and 999.  Allocation is not allowed.</v>
          </cell>
          <cell r="T76" t="str">
            <v>Any Program except 97, 98 and 99.  Allocation is not allowed.</v>
          </cell>
          <cell r="U7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6" t="str">
            <v>Appropriate Job Classification except 0000, 5100 series, 9700, and 9800, and 9991.</v>
          </cell>
          <cell r="W76">
            <v>3</v>
          </cell>
        </row>
        <row r="77">
          <cell r="C77">
            <v>52125</v>
          </cell>
          <cell r="D77" t="str">
            <v>Dental - Self Insured/Retiree</v>
          </cell>
          <cell r="G77" t="str">
            <v>Added 2/22/08</v>
          </cell>
          <cell r="H77" t="str">
            <v>Refer to Object Intersection Rules.</v>
          </cell>
          <cell r="I77" t="str">
            <v>Direct Preferred or Wtd. Payroll</v>
          </cell>
          <cell r="J77" t="str">
            <v>Direct Required</v>
          </cell>
          <cell r="K77" t="str">
            <v>Direct Required</v>
          </cell>
          <cell r="L77" t="str">
            <v>Direct Required</v>
          </cell>
          <cell r="M77" t="str">
            <v>Direct Required</v>
          </cell>
          <cell r="N77" t="str">
            <v>D2 - 5</v>
          </cell>
          <cell r="O77">
            <v>0</v>
          </cell>
          <cell r="Q77" t="str">
            <v>Any Fund Types except 40 and 90.</v>
          </cell>
          <cell r="R77" t="str">
            <v>Location 18|000 only. (Change effective 7/1/2011)</v>
          </cell>
          <cell r="S77" t="str">
            <v>Function 432 only.</v>
          </cell>
          <cell r="T77" t="str">
            <v>Program 00 only.</v>
          </cell>
          <cell r="U77" t="str">
            <v>Subject 2500 only.</v>
          </cell>
          <cell r="V77" t="str">
            <v>Job Class 5100 only.</v>
          </cell>
          <cell r="W77">
            <v>3</v>
          </cell>
        </row>
        <row r="78">
          <cell r="C78">
            <v>52200</v>
          </cell>
          <cell r="D78" t="str">
            <v>OPEB and Retirement Payments</v>
          </cell>
          <cell r="E78" t="str">
            <v>Y</v>
          </cell>
          <cell r="H78" t="str">
            <v>Reporting Level Account only.  Transactional entries are NOT allowed with this Account.</v>
          </cell>
          <cell r="I78" t="str">
            <v>N/A</v>
          </cell>
          <cell r="J78" t="str">
            <v>N/A</v>
          </cell>
          <cell r="K78" t="str">
            <v>N/A</v>
          </cell>
          <cell r="L78" t="str">
            <v>N/A</v>
          </cell>
          <cell r="M78" t="str">
            <v>N/A</v>
          </cell>
          <cell r="N78" t="str">
            <v>N/A</v>
          </cell>
          <cell r="O78">
            <v>0</v>
          </cell>
          <cell r="Q78" t="str">
            <v>No entries allowed to this Account.</v>
          </cell>
          <cell r="R78" t="str">
            <v>No entries allowed to this Account.</v>
          </cell>
          <cell r="S78" t="str">
            <v>No entries allowed to this Account.</v>
          </cell>
          <cell r="T78" t="str">
            <v>No entries allowed to this Account.</v>
          </cell>
          <cell r="U78" t="str">
            <v>No entries allowed to this Account.</v>
          </cell>
          <cell r="V78" t="str">
            <v>No entries allowed to this Account.</v>
          </cell>
          <cell r="W78">
            <v>2</v>
          </cell>
        </row>
        <row r="79">
          <cell r="C79">
            <v>52201</v>
          </cell>
          <cell r="D79" t="str">
            <v>Current Benefits</v>
          </cell>
          <cell r="G79" t="str">
            <v>Updated Function for 999 allocation 06/11/09</v>
          </cell>
          <cell r="H79" t="str">
            <v>Refer to Object Intersection Rules.</v>
          </cell>
          <cell r="I79" t="str">
            <v>Direct Preferred or Wtd. Payroll</v>
          </cell>
          <cell r="J79" t="str">
            <v>Direct Required</v>
          </cell>
          <cell r="K79" t="str">
            <v>Direct Required</v>
          </cell>
          <cell r="L79" t="str">
            <v>Direct Preferred or Wtd. Payroll</v>
          </cell>
          <cell r="M79" t="str">
            <v>Direct Required</v>
          </cell>
          <cell r="N79" t="str">
            <v>D2 - 5</v>
          </cell>
          <cell r="O79">
            <v>0</v>
          </cell>
          <cell r="Q79" t="str">
            <v>Used only with Fund 10000000  (General Fund) and Fund 80010000 (GASB 45 - OPED Trust Fund)</v>
          </cell>
          <cell r="R79" t="str">
            <v>Any Location Types and related departments or school locations except 99|997 and 99|998.  Can use the 99|999 with the Assigned Allocation Method.</v>
          </cell>
          <cell r="S79" t="str">
            <v>Any Function except 000, 411, 421, 441, 997, 998, and 999.  Allocation is not allowed.</v>
          </cell>
          <cell r="T79" t="str">
            <v>Any Program except 97, 98 and 99.  Allocation is not allowed.</v>
          </cell>
          <cell r="U7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9" t="str">
            <v>Appropriate Job Classification except 0000, 5100 series, 9700, and 9800, and 9991.</v>
          </cell>
          <cell r="W79">
            <v>3</v>
          </cell>
        </row>
        <row r="80">
          <cell r="C80">
            <v>52202</v>
          </cell>
          <cell r="D80" t="str">
            <v>Future Benefits</v>
          </cell>
          <cell r="G80" t="str">
            <v>Updated Function for 999 allocation 06/11/09</v>
          </cell>
          <cell r="H80" t="str">
            <v>Refer to Object Intersection Rules.</v>
          </cell>
          <cell r="I80" t="str">
            <v>Direct Preferred or Wtd. Payroll</v>
          </cell>
          <cell r="J80" t="str">
            <v>Direct Required</v>
          </cell>
          <cell r="K80" t="str">
            <v>Direct Required</v>
          </cell>
          <cell r="L80" t="str">
            <v>Direct Preferred or Wtd. Payroll</v>
          </cell>
          <cell r="M80" t="str">
            <v>Direct Required</v>
          </cell>
          <cell r="N80" t="str">
            <v>D2 - 5</v>
          </cell>
          <cell r="O80">
            <v>0</v>
          </cell>
          <cell r="Q80" t="str">
            <v>Used only with Fund 10000000  (General Fund) and Fund 80010000 (GASB 45 - OPED Trust Fund)</v>
          </cell>
          <cell r="R80" t="str">
            <v>Any Location Types and related departments or school locations except 99|997 and 99|998.  Can use the 99|999 with the Assigned Allocation Method.</v>
          </cell>
          <cell r="S80" t="str">
            <v>Any Function except 000, 411, 421, 441, 997, 998, and 999.  Allocation is not allowed.</v>
          </cell>
          <cell r="T80" t="str">
            <v>Any Program except 97, 98 and 99.  Allocation is not allowed.</v>
          </cell>
          <cell r="U8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0" t="str">
            <v>Appropriate Job Classification except 0000, 5100 series, 9700, and 9800, and 9991.</v>
          </cell>
          <cell r="W80">
            <v>3</v>
          </cell>
        </row>
        <row r="81">
          <cell r="C81">
            <v>52203</v>
          </cell>
          <cell r="D81" t="str">
            <v>Teacher/Administrative Pension - ERSRI (Defined Benefit)</v>
          </cell>
          <cell r="G81" t="str">
            <v>Updated Function for 999 allocation 06/11/09</v>
          </cell>
          <cell r="H81" t="str">
            <v>Refer to Object Intersection Rules.</v>
          </cell>
          <cell r="I81" t="str">
            <v>Direct Preferred or Wtd. Payroll</v>
          </cell>
          <cell r="J81" t="str">
            <v>Direct Required</v>
          </cell>
          <cell r="K81" t="str">
            <v>Direct Required</v>
          </cell>
          <cell r="L81" t="str">
            <v>Direct Preferred or Wtd. Payroll</v>
          </cell>
          <cell r="M81" t="str">
            <v>Direct Required</v>
          </cell>
          <cell r="N81" t="str">
            <v>D2 - 5</v>
          </cell>
          <cell r="O81">
            <v>0</v>
          </cell>
          <cell r="Q81" t="str">
            <v>Any Fund Types except 40 and 90.</v>
          </cell>
          <cell r="R81" t="str">
            <v>Any Location Types and related departments or school locations except 99|997 and 99|998.  Can use the 99|999 with the Assigned Allocation Method.</v>
          </cell>
          <cell r="S81" t="str">
            <v>Any Function except 000, 411, 421, 441, 997, 998, and 999.  Allocation is not allowed.</v>
          </cell>
          <cell r="T81" t="str">
            <v>Any Program except 97, 98 and 99.  Allocation is not allowed.</v>
          </cell>
          <cell r="U8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1" t="str">
            <v>Appropriate Job Classification except 0000, 5100 series, 9700, and 9800, and 9991.</v>
          </cell>
          <cell r="W81">
            <v>3</v>
          </cell>
        </row>
        <row r="82">
          <cell r="C82">
            <v>52204</v>
          </cell>
          <cell r="D82" t="str">
            <v>Private Pension Payment</v>
          </cell>
          <cell r="G82" t="str">
            <v>Name Chg 9/17; Updated Function for 999 allocation 06/11/09</v>
          </cell>
          <cell r="H82" t="str">
            <v>Refer to Object Intersection Rules.</v>
          </cell>
          <cell r="I82" t="str">
            <v>Direct Preferred or Wtd. Payroll</v>
          </cell>
          <cell r="J82" t="str">
            <v>Direct Required</v>
          </cell>
          <cell r="K82" t="str">
            <v>Direct Required</v>
          </cell>
          <cell r="L82" t="str">
            <v>Direct Preferred or Wtd. Payroll</v>
          </cell>
          <cell r="M82" t="str">
            <v>Direct Required</v>
          </cell>
          <cell r="N82" t="str">
            <v>D2 - 5</v>
          </cell>
          <cell r="O82">
            <v>0</v>
          </cell>
          <cell r="Q82" t="str">
            <v>Any Fund Types except 40 and 90.</v>
          </cell>
          <cell r="R82" t="str">
            <v>Any Location Types and related departments or school locations except 99|997 and 99|998.  Can use the 99|999 with the Assigned Allocation Method.</v>
          </cell>
          <cell r="S82" t="str">
            <v>Any Function except 000, 411, 421, 441, 997, 998, and 999.  Allocation is not allowed.</v>
          </cell>
          <cell r="T82" t="str">
            <v>Any Program except 97, 98 and 99.  Allocation is not allowed.</v>
          </cell>
          <cell r="U8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2" t="str">
            <v>Appropriate Job Classification except 0000, 5100 series, 9700, and 9800, and 9991.</v>
          </cell>
          <cell r="W82">
            <v>3</v>
          </cell>
        </row>
        <row r="83">
          <cell r="C83">
            <v>52205</v>
          </cell>
          <cell r="D83" t="str">
            <v>Certified Contributions - State Schools Only</v>
          </cell>
          <cell r="G83" t="str">
            <v>Changed Name 2/26/08; Updated Function for 999 allocation 06/11/09</v>
          </cell>
          <cell r="H83" t="str">
            <v>Refer to Object Intersection Rules.</v>
          </cell>
          <cell r="I83" t="str">
            <v>Direct Preferred or Wtd. Payroll</v>
          </cell>
          <cell r="J83" t="str">
            <v>Direct Required</v>
          </cell>
          <cell r="K83" t="str">
            <v>Direct Required</v>
          </cell>
          <cell r="L83" t="str">
            <v>Direct Preferred or Wtd. Payroll</v>
          </cell>
          <cell r="M83" t="str">
            <v>Direct Required</v>
          </cell>
          <cell r="N83" t="str">
            <v>D2 - 5</v>
          </cell>
          <cell r="O83">
            <v>0</v>
          </cell>
          <cell r="Q83" t="str">
            <v>Any Fund Types except 40 and 90.</v>
          </cell>
          <cell r="R83" t="str">
            <v>Any Location Types and related departments or school locations except 99|997 and 99|998.  Can use the 99|999 with the Assigned Allocation Method.</v>
          </cell>
          <cell r="S83" t="str">
            <v>Any Function except 000, 411, 421, 441, 997, 998, and 999.  Allocation is not allowed.</v>
          </cell>
          <cell r="T83" t="str">
            <v>Any Program except 97, 98 and 99.  Allocation is not allowed.</v>
          </cell>
          <cell r="U8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3" t="str">
            <v>Appropriate Job Classification except 0000, 5100 series, 9700, and 9800, and 9991.</v>
          </cell>
          <cell r="W83">
            <v>3</v>
          </cell>
        </row>
        <row r="84">
          <cell r="C84">
            <v>52206</v>
          </cell>
          <cell r="D84" t="str">
            <v>Non-Certified Contributions - State Schools Only</v>
          </cell>
          <cell r="G84" t="str">
            <v>Changed Name 2/26/08; Updated Function for 999 allocation 06/11/09</v>
          </cell>
          <cell r="H84" t="str">
            <v>Refer to Object Intersection Rules.</v>
          </cell>
          <cell r="I84" t="str">
            <v>Direct Preferred or Wtd. Payroll</v>
          </cell>
          <cell r="J84" t="str">
            <v>Direct Required</v>
          </cell>
          <cell r="K84" t="str">
            <v>Direct Required</v>
          </cell>
          <cell r="L84" t="str">
            <v>Direct Preferred or Wtd. Payroll</v>
          </cell>
          <cell r="M84" t="str">
            <v>Direct Required</v>
          </cell>
          <cell r="N84" t="str">
            <v>D2 - 5</v>
          </cell>
          <cell r="O84">
            <v>0</v>
          </cell>
          <cell r="Q84" t="str">
            <v>Any Fund Types except 40 and 90.</v>
          </cell>
          <cell r="R84" t="str">
            <v>Any Location Types and related departments or school locations except 99|997 and 99|998.  Can use the 99|999 with the Assigned Allocation Method.</v>
          </cell>
          <cell r="S84" t="str">
            <v>Any Function except 000, 411, 421, 441, 997, 998, and 999.  Allocation is not allowed.</v>
          </cell>
          <cell r="T84" t="str">
            <v>Any Program except 97, 98 and 99.  Allocation is not allowed.</v>
          </cell>
          <cell r="U8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4" t="str">
            <v>Appropriate Job Classification except 0000, 5100 series, 9700, and 9800, and 9991.</v>
          </cell>
          <cell r="W84">
            <v>3</v>
          </cell>
        </row>
        <row r="85">
          <cell r="C85">
            <v>52207</v>
          </cell>
          <cell r="D85" t="str">
            <v>Survivor Benefits - ERSRI</v>
          </cell>
          <cell r="G85" t="str">
            <v>Added 9/21; Updated Function for 999 allocation 06/11/09</v>
          </cell>
          <cell r="H85" t="str">
            <v>Refer to Object Intersection Rules.</v>
          </cell>
          <cell r="I85" t="str">
            <v>Direct Preferred or Wtd. Payroll</v>
          </cell>
          <cell r="J85" t="str">
            <v>Direct Required</v>
          </cell>
          <cell r="K85" t="str">
            <v>Direct Required</v>
          </cell>
          <cell r="L85" t="str">
            <v>Direct Preferred or Wtd. Payroll</v>
          </cell>
          <cell r="M85" t="str">
            <v>Direct Required</v>
          </cell>
          <cell r="N85" t="str">
            <v>D2 - 5</v>
          </cell>
          <cell r="O85">
            <v>0</v>
          </cell>
          <cell r="Q85" t="str">
            <v>Any Fund Types except 40 and 90.</v>
          </cell>
          <cell r="R85" t="str">
            <v>Any Location Types and related departments or school locations except 99|997 and 99|998.  Can use the 99|999 with the Assigned Allocation Method.</v>
          </cell>
          <cell r="S85" t="str">
            <v>Any Function except 000, 411, 421, 441, 997, 998, and 999.  Allocation is not allowed.</v>
          </cell>
          <cell r="T85" t="str">
            <v>Any Program except 97, 98 and 99.  Allocation is not allowed.</v>
          </cell>
          <cell r="U8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5" t="str">
            <v>Appropriate Job Classification except 0000, 5100 series, 9700, and 9800, and 9991.</v>
          </cell>
          <cell r="W85">
            <v>3</v>
          </cell>
        </row>
        <row r="86">
          <cell r="C86">
            <v>52208</v>
          </cell>
          <cell r="D86" t="str">
            <v>MERS Pension (Defined Benefit)</v>
          </cell>
          <cell r="G86" t="str">
            <v>Added 9/21  Corrected Desc Changed name 2/26/08; Updated Function for 999 allocation 06/11/09</v>
          </cell>
          <cell r="H86" t="str">
            <v>Refer to Object Intersection Rules.</v>
          </cell>
          <cell r="I86" t="str">
            <v>Direct Preferred or Wtd. Payroll</v>
          </cell>
          <cell r="J86" t="str">
            <v>Direct Required</v>
          </cell>
          <cell r="K86" t="str">
            <v>Direct Required</v>
          </cell>
          <cell r="L86" t="str">
            <v>Direct Preferred or Wtd. Payroll</v>
          </cell>
          <cell r="M86" t="str">
            <v>Direct Required</v>
          </cell>
          <cell r="N86" t="str">
            <v>D2 - 5</v>
          </cell>
          <cell r="O86">
            <v>0</v>
          </cell>
          <cell r="Q86" t="str">
            <v>Any Fund Types except 40 and 90.</v>
          </cell>
          <cell r="R86" t="str">
            <v>Any Location Types and related departments or school locations except 99|997 and 99|998.  Can use the 99|999 with the Assigned Allocation Method.</v>
          </cell>
          <cell r="S86" t="str">
            <v>Any Function except 000, 411, 421, 441, 997, 998, and 999.  Allocation is not allowed.</v>
          </cell>
          <cell r="T86" t="str">
            <v>Any Program except 97, 98 and 99.  Allocation is not allowed.</v>
          </cell>
          <cell r="U8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6" t="str">
            <v>Appropriate Job Classification except 0000, 5100 series, 9700, and 9800, and 9991.</v>
          </cell>
          <cell r="W86">
            <v>3</v>
          </cell>
        </row>
        <row r="87">
          <cell r="C87">
            <v>52213</v>
          </cell>
          <cell r="D87" t="str">
            <v>Teacher/Administrative Pension - ERSRI (Defined Contribution)</v>
          </cell>
          <cell r="G87" t="str">
            <v>Updated Function for 999 allocation 06/11/09</v>
          </cell>
          <cell r="H87" t="str">
            <v>Refer to Object Intersection Rules.</v>
          </cell>
          <cell r="I87" t="str">
            <v>Direct Preferred or Wtd. Payroll</v>
          </cell>
          <cell r="J87" t="str">
            <v>Direct Required</v>
          </cell>
          <cell r="K87" t="str">
            <v>Direct Required</v>
          </cell>
          <cell r="L87" t="str">
            <v>Direct Preferred or Wtd. Payroll</v>
          </cell>
          <cell r="M87" t="str">
            <v>Direct Required</v>
          </cell>
          <cell r="N87" t="str">
            <v>D2 - 5</v>
          </cell>
          <cell r="O87">
            <v>0</v>
          </cell>
          <cell r="Q87" t="str">
            <v>Any Fund Types except 40 and 90.</v>
          </cell>
          <cell r="R87" t="str">
            <v>Any Location Types and related departments or school locations except 99|997 and 99|998.  Can use the 99|999 with the Assigned Allocation Method.</v>
          </cell>
          <cell r="S87" t="str">
            <v>Any Function except 000, 411, 421, 441, 997, 998, and 999.  Allocation is not allowed.</v>
          </cell>
          <cell r="T87" t="str">
            <v>Any Program except 97, 98 and 99.  Allocation is not allowed.</v>
          </cell>
          <cell r="U8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7" t="str">
            <v>Appropriate Job Classification except 0000, 5100 series, 9700, and 9800, and 9991.</v>
          </cell>
          <cell r="W87">
            <v>3</v>
          </cell>
        </row>
        <row r="88">
          <cell r="C88">
            <v>52218</v>
          </cell>
          <cell r="D88" t="str">
            <v>MERS Pension (Defined Contribution)</v>
          </cell>
          <cell r="G88" t="str">
            <v>Added 9/21  Corrected Desc Changed name 2/26/08; Updated Function for 999 allocation 06/11/09</v>
          </cell>
          <cell r="H88" t="str">
            <v>Refer to Object Intersection Rules.</v>
          </cell>
          <cell r="I88" t="str">
            <v>Direct Preferred or Wtd. Payroll</v>
          </cell>
          <cell r="J88" t="str">
            <v>Direct Required</v>
          </cell>
          <cell r="K88" t="str">
            <v>Direct Required</v>
          </cell>
          <cell r="L88" t="str">
            <v>Direct Preferred or Wtd. Payroll</v>
          </cell>
          <cell r="M88" t="str">
            <v>Direct Required</v>
          </cell>
          <cell r="N88" t="str">
            <v>D2 - 5</v>
          </cell>
          <cell r="O88">
            <v>0</v>
          </cell>
          <cell r="Q88" t="str">
            <v>Any Fund Types except 40 and 90.</v>
          </cell>
          <cell r="R88" t="str">
            <v>Any Location Types and related departments or school locations except 99|997 and 99|998.  Can use the 99|999 with the Assigned Allocation Method.</v>
          </cell>
          <cell r="S88" t="str">
            <v>Any Function except 000, 411, 421, 441, 997, 998, and 999.  Allocation is not allowed.</v>
          </cell>
          <cell r="T88" t="str">
            <v>Any Program except 97, 98 and 99.  Allocation is not allowed.</v>
          </cell>
          <cell r="U8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8" t="str">
            <v>Appropriate Job Classification except 0000, 5100 series, 9700, and 9800, and 9991.</v>
          </cell>
          <cell r="W88">
            <v>3</v>
          </cell>
        </row>
        <row r="89">
          <cell r="C89">
            <v>52300</v>
          </cell>
          <cell r="D89" t="str">
            <v>FICA and Medicare</v>
          </cell>
          <cell r="H89" t="str">
            <v>Reporting Level Account only.  Transactional entries are NOT allowed with this Account.</v>
          </cell>
          <cell r="I89" t="str">
            <v>N/A</v>
          </cell>
          <cell r="J89" t="str">
            <v>N/A</v>
          </cell>
          <cell r="K89" t="str">
            <v>N/A</v>
          </cell>
          <cell r="L89" t="str">
            <v>N/A</v>
          </cell>
          <cell r="M89" t="str">
            <v>N/A</v>
          </cell>
          <cell r="N89" t="str">
            <v>N/A</v>
          </cell>
          <cell r="O89">
            <v>0</v>
          </cell>
          <cell r="Q89" t="str">
            <v>No entries allowed to this Account.</v>
          </cell>
          <cell r="R89" t="str">
            <v>No entries allowed to this Account.</v>
          </cell>
          <cell r="S89" t="str">
            <v>No entries allowed to this Account.</v>
          </cell>
          <cell r="T89" t="str">
            <v>No entries allowed to this Account.</v>
          </cell>
          <cell r="U89" t="str">
            <v>No entries allowed to this Account.</v>
          </cell>
          <cell r="V89" t="str">
            <v>No entries allowed to this Account.</v>
          </cell>
          <cell r="W89">
            <v>2</v>
          </cell>
        </row>
        <row r="90">
          <cell r="C90">
            <v>52301</v>
          </cell>
          <cell r="D90" t="str">
            <v>FICA</v>
          </cell>
          <cell r="G90" t="str">
            <v>Updated Function for 999 allocation 06/11/09</v>
          </cell>
          <cell r="H90" t="str">
            <v>Refer to Object Intersection Rules.</v>
          </cell>
          <cell r="I90" t="str">
            <v>Direct Preferred or Wtd. Payroll</v>
          </cell>
          <cell r="J90" t="str">
            <v>Direct Required</v>
          </cell>
          <cell r="K90" t="str">
            <v>Direct Required</v>
          </cell>
          <cell r="L90" t="str">
            <v>Direct Preferred or Wtd. Payroll</v>
          </cell>
          <cell r="M90" t="str">
            <v>Direct Required</v>
          </cell>
          <cell r="N90" t="str">
            <v>D2 - 5</v>
          </cell>
          <cell r="O90">
            <v>0</v>
          </cell>
          <cell r="Q90" t="str">
            <v>Any Fund Types except 40 and 90.</v>
          </cell>
          <cell r="R90" t="str">
            <v>Any Location Types and related departments or school locations except 99|997 and 99|998.  Can use the 99|999 with the Assigned Allocation Method.</v>
          </cell>
          <cell r="S90" t="str">
            <v>Any Function except 000, 411, 421, 441, 997, 998, and 999.  Allocation is not allowed.</v>
          </cell>
          <cell r="T90" t="str">
            <v>Any Program except 97, 98 and 99.  Allocation is not allowed.</v>
          </cell>
          <cell r="U9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0" t="str">
            <v>Appropriate Job Classification except 0000, 5100 series, 9700, and 9800, and 9991.</v>
          </cell>
          <cell r="W90">
            <v>3</v>
          </cell>
        </row>
        <row r="91">
          <cell r="C91">
            <v>52302</v>
          </cell>
          <cell r="D91" t="str">
            <v>Medicare</v>
          </cell>
          <cell r="G91" t="str">
            <v>Updated Function for 999 allocation 06/11/09</v>
          </cell>
          <cell r="H91" t="str">
            <v>Refer to Object Intersection Rules.</v>
          </cell>
          <cell r="I91" t="str">
            <v>Direct Preferred or Wtd. Payroll</v>
          </cell>
          <cell r="J91" t="str">
            <v>Direct Required</v>
          </cell>
          <cell r="K91" t="str">
            <v>Direct Required</v>
          </cell>
          <cell r="L91" t="str">
            <v>Direct Preferred or Wtd. Payroll</v>
          </cell>
          <cell r="M91" t="str">
            <v>Direct Required</v>
          </cell>
          <cell r="N91" t="str">
            <v>D2 - 5</v>
          </cell>
          <cell r="O91">
            <v>0</v>
          </cell>
          <cell r="Q91" t="str">
            <v>Any Fund Types except 40 and 90.</v>
          </cell>
          <cell r="R91" t="str">
            <v>Any Location Types and related departments or school locations except 99|997 and 99|998.  Can use the 99|999 with the Assigned Allocation Method.</v>
          </cell>
          <cell r="S91" t="str">
            <v>Any Function except 000, 411, 421, 441, 997, 998, and 999.  Allocation is not allowed.</v>
          </cell>
          <cell r="T91" t="str">
            <v>Any Program except 97, 98 and 99.  Allocation is not allowed.</v>
          </cell>
          <cell r="U9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1" t="str">
            <v>Appropriate Job Classification except 0000, 5100 series, 9700, and 9800, and 9991.</v>
          </cell>
          <cell r="W91">
            <v>3</v>
          </cell>
        </row>
        <row r="92">
          <cell r="C92">
            <v>52400</v>
          </cell>
          <cell r="D92" t="str">
            <v>Voluntary Savings Contributions</v>
          </cell>
          <cell r="H92" t="str">
            <v>Reporting Level Account only.  Transactional entries are NOT allowed with this Account.</v>
          </cell>
          <cell r="I92" t="str">
            <v>N/A</v>
          </cell>
          <cell r="J92" t="str">
            <v>N/A</v>
          </cell>
          <cell r="K92" t="str">
            <v>N/A</v>
          </cell>
          <cell r="L92" t="str">
            <v>N/A</v>
          </cell>
          <cell r="M92" t="str">
            <v>N/A</v>
          </cell>
          <cell r="N92" t="str">
            <v>N/A</v>
          </cell>
          <cell r="O92">
            <v>0</v>
          </cell>
          <cell r="Q92" t="str">
            <v>No entries allowed to this Account.</v>
          </cell>
          <cell r="R92" t="str">
            <v>No entries allowed to this Account.</v>
          </cell>
          <cell r="S92" t="str">
            <v>No entries allowed to this Account.</v>
          </cell>
          <cell r="T92" t="str">
            <v>No entries allowed to this Account.</v>
          </cell>
          <cell r="U92" t="str">
            <v>No entries allowed to this Account.</v>
          </cell>
          <cell r="V92" t="str">
            <v>No entries allowed to this Account.</v>
          </cell>
          <cell r="W92">
            <v>2</v>
          </cell>
        </row>
        <row r="93">
          <cell r="C93">
            <v>52401</v>
          </cell>
          <cell r="D93" t="str">
            <v>403b Contributions</v>
          </cell>
          <cell r="G93" t="str">
            <v>Updated Function for 999 allocation 06/11/09</v>
          </cell>
          <cell r="H93" t="str">
            <v>Refer to Object Intersection Rules.</v>
          </cell>
          <cell r="I93" t="str">
            <v>Direct Preferred or Wtd. Payroll</v>
          </cell>
          <cell r="J93" t="str">
            <v>Direct Required</v>
          </cell>
          <cell r="K93" t="str">
            <v>Direct Required</v>
          </cell>
          <cell r="L93" t="str">
            <v>Direct Preferred or Wtd. Payroll</v>
          </cell>
          <cell r="M93" t="str">
            <v>Direct Required</v>
          </cell>
          <cell r="N93" t="str">
            <v>D2 - 5</v>
          </cell>
          <cell r="O93">
            <v>0</v>
          </cell>
          <cell r="Q93" t="str">
            <v>Any Fund Types except 40 and 90.</v>
          </cell>
          <cell r="R93" t="str">
            <v>Any Location Types and related departments or school locations except 99|997 and 99|998.  Can use the 99|999 with the Assigned Allocation Method.</v>
          </cell>
          <cell r="S93" t="str">
            <v>Any Function except 000, 411, 421, 441, 997, 998, and 999.  Allocation is not allowed.</v>
          </cell>
          <cell r="T93" t="str">
            <v>Any Program except 97, 98 and 99.  Allocation is not allowed.</v>
          </cell>
          <cell r="U9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3" t="str">
            <v>Appropriate Job Classification except 0000, 5100 series, 9700, and 9800, and 9991.</v>
          </cell>
          <cell r="W93">
            <v>3</v>
          </cell>
        </row>
        <row r="94">
          <cell r="C94">
            <v>52402</v>
          </cell>
          <cell r="D94" t="str">
            <v>401k Contributions</v>
          </cell>
          <cell r="G94" t="str">
            <v>Added 5/11/09; Updated Function for 999 allocation 06/11/09</v>
          </cell>
          <cell r="H94" t="str">
            <v>Refer to Object Intersection Rules.</v>
          </cell>
          <cell r="I94" t="str">
            <v>Direct Preferred or Wtd. Payroll</v>
          </cell>
          <cell r="J94" t="str">
            <v>Direct Required</v>
          </cell>
          <cell r="K94" t="str">
            <v>Direct Required</v>
          </cell>
          <cell r="L94" t="str">
            <v>Direct Preferred or Wtd. Payroll</v>
          </cell>
          <cell r="M94" t="str">
            <v>Direct Required</v>
          </cell>
          <cell r="N94" t="str">
            <v>D2 - 5</v>
          </cell>
          <cell r="O94">
            <v>0</v>
          </cell>
          <cell r="Q94" t="str">
            <v>Any Fund Types except 40 and 90.</v>
          </cell>
          <cell r="R94" t="str">
            <v>Any Location Types and related departments or school locations except 99|997 and 99|998.  Can use the 99|999 with the Assigned Allocation Method.</v>
          </cell>
          <cell r="S94" t="str">
            <v>Any Function except 000, 411, 421, 441, 997, 998, and 999.  Allocation is not allowed.</v>
          </cell>
          <cell r="T94" t="str">
            <v>Any Program except 97, 98 and 99.  Allocation is not allowed.</v>
          </cell>
          <cell r="U9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4" t="str">
            <v>Appropriate Job Classification except 0000, 5100 series, 9700, and 9800, and 9991.</v>
          </cell>
          <cell r="W94">
            <v>3</v>
          </cell>
        </row>
        <row r="95">
          <cell r="C95">
            <v>52500</v>
          </cell>
          <cell r="D95" t="str">
            <v>Unemployment Compensation</v>
          </cell>
          <cell r="H95" t="str">
            <v>Reporting Level Account only.  Transactional entries are NOT allowed with this Account.</v>
          </cell>
          <cell r="I95" t="str">
            <v>N/A</v>
          </cell>
          <cell r="J95" t="str">
            <v>N/A</v>
          </cell>
          <cell r="K95" t="str">
            <v>N/A</v>
          </cell>
          <cell r="L95" t="str">
            <v>N/A</v>
          </cell>
          <cell r="M95" t="str">
            <v>N/A</v>
          </cell>
          <cell r="N95" t="str">
            <v>N/A</v>
          </cell>
          <cell r="O95">
            <v>0</v>
          </cell>
          <cell r="Q95" t="str">
            <v>No entries allowed to this Account.</v>
          </cell>
          <cell r="R95" t="str">
            <v>No entries allowed to this Account.</v>
          </cell>
          <cell r="S95" t="str">
            <v>No entries allowed to this Account.</v>
          </cell>
          <cell r="T95" t="str">
            <v>No entries allowed to this Account.</v>
          </cell>
          <cell r="U95" t="str">
            <v>No entries allowed to this Account.</v>
          </cell>
          <cell r="V95" t="str">
            <v>No entries allowed to this Account.</v>
          </cell>
          <cell r="W95">
            <v>2</v>
          </cell>
        </row>
        <row r="96">
          <cell r="C96">
            <v>52501</v>
          </cell>
          <cell r="D96" t="str">
            <v>Unemployment Insurance</v>
          </cell>
          <cell r="F96" t="str">
            <v>DO NOT ALLOCATE</v>
          </cell>
          <cell r="G96" t="str">
            <v>Changed Methods 10/4</v>
          </cell>
          <cell r="H96" t="str">
            <v>Refer to Object Intersection Rules.</v>
          </cell>
          <cell r="I96" t="str">
            <v>None.  Use Location 00|000 only.</v>
          </cell>
          <cell r="J96" t="str">
            <v>None.  Use Function 000 only.</v>
          </cell>
          <cell r="K96" t="str">
            <v>None.  Use Program 00 only.</v>
          </cell>
          <cell r="L96" t="str">
            <v>None.  Use Subject 0000 only.</v>
          </cell>
          <cell r="M96" t="str">
            <v>None.  Use 0000 only.</v>
          </cell>
          <cell r="N96">
            <v>4</v>
          </cell>
          <cell r="O96">
            <v>0</v>
          </cell>
          <cell r="Q96" t="str">
            <v>Any Fund Types except 40 and 90.</v>
          </cell>
          <cell r="R96" t="str">
            <v>Location 00|000 only.</v>
          </cell>
          <cell r="S96" t="str">
            <v>Function 000 only.</v>
          </cell>
          <cell r="T96" t="str">
            <v>Program 00 only.</v>
          </cell>
          <cell r="U96" t="str">
            <v>Subject 0000 only.</v>
          </cell>
          <cell r="V96" t="str">
            <v>Use Job Classification 0000 only.</v>
          </cell>
          <cell r="W96">
            <v>3</v>
          </cell>
        </row>
        <row r="97">
          <cell r="C97">
            <v>52600</v>
          </cell>
          <cell r="D97" t="str">
            <v>Unassigned - Contact RIDE for validation.</v>
          </cell>
          <cell r="H97" t="str">
            <v>Reporting Level Account only.  Transactional entries are NOT allowed with this Account.</v>
          </cell>
          <cell r="I97" t="str">
            <v>N/A</v>
          </cell>
          <cell r="J97" t="str">
            <v>N/A</v>
          </cell>
          <cell r="K97" t="str">
            <v>N/A</v>
          </cell>
          <cell r="L97" t="str">
            <v>N/A</v>
          </cell>
          <cell r="M97" t="str">
            <v>N/A</v>
          </cell>
          <cell r="N97" t="str">
            <v>N/A</v>
          </cell>
          <cell r="O97">
            <v>0</v>
          </cell>
          <cell r="Q97" t="str">
            <v>No entries allowed to this Account.</v>
          </cell>
          <cell r="R97" t="str">
            <v>No entries allowed to this Account.</v>
          </cell>
          <cell r="S97" t="str">
            <v>No entries allowed to this Account.</v>
          </cell>
          <cell r="T97" t="str">
            <v>No entries allowed to this Account.</v>
          </cell>
          <cell r="U97" t="str">
            <v>No entries allowed to this Account.</v>
          </cell>
          <cell r="V97" t="str">
            <v>No entries allowed to this Account.</v>
          </cell>
          <cell r="W97">
            <v>2</v>
          </cell>
        </row>
        <row r="98">
          <cell r="C98">
            <v>52700</v>
          </cell>
          <cell r="D98" t="str">
            <v>Workers Compensation</v>
          </cell>
          <cell r="H98" t="str">
            <v>Reporting Level Account only.  Transactional entries are NOT allowed with this Account.</v>
          </cell>
          <cell r="I98" t="str">
            <v>N/A</v>
          </cell>
          <cell r="J98" t="str">
            <v>N/A</v>
          </cell>
          <cell r="K98" t="str">
            <v>N/A</v>
          </cell>
          <cell r="L98" t="str">
            <v>N/A</v>
          </cell>
          <cell r="M98" t="str">
            <v>N/A</v>
          </cell>
          <cell r="N98" t="str">
            <v>N/A</v>
          </cell>
          <cell r="O98">
            <v>0</v>
          </cell>
          <cell r="Q98" t="str">
            <v>No entries allowed to this Account.</v>
          </cell>
          <cell r="R98" t="str">
            <v>No entries allowed to this Account.</v>
          </cell>
          <cell r="S98" t="str">
            <v>No entries allowed to this Account.</v>
          </cell>
          <cell r="T98" t="str">
            <v>No entries allowed to this Account.</v>
          </cell>
          <cell r="U98" t="str">
            <v>No entries allowed to this Account.</v>
          </cell>
          <cell r="V98" t="str">
            <v>No entries allowed to this Account.</v>
          </cell>
          <cell r="W98">
            <v>2</v>
          </cell>
        </row>
        <row r="99">
          <cell r="C99">
            <v>52710</v>
          </cell>
          <cell r="D99" t="str">
            <v>Workers Compensation Premium</v>
          </cell>
          <cell r="F99" t="str">
            <v>DO NOT ALLOCATE</v>
          </cell>
          <cell r="G99" t="str">
            <v>Changed Methods 10/4</v>
          </cell>
          <cell r="H99" t="str">
            <v>Refer to Object Intersection Rules.</v>
          </cell>
          <cell r="I99" t="str">
            <v>None.  Use Location 00|000 only.</v>
          </cell>
          <cell r="J99" t="str">
            <v>None.  Use Function 000 only.</v>
          </cell>
          <cell r="K99" t="str">
            <v>None.  Use Program 00 only.</v>
          </cell>
          <cell r="L99" t="str">
            <v>None.  Use Subject 0000 only.</v>
          </cell>
          <cell r="M99" t="str">
            <v>None.  Use 0000 only.</v>
          </cell>
          <cell r="N99">
            <v>4</v>
          </cell>
          <cell r="O99">
            <v>0</v>
          </cell>
          <cell r="Q99" t="str">
            <v>Any Fund Types except 40 and 90.</v>
          </cell>
          <cell r="R99" t="str">
            <v>Location 00|000 only.</v>
          </cell>
          <cell r="S99" t="str">
            <v>Function 000 only.</v>
          </cell>
          <cell r="T99" t="str">
            <v>Program 00 only.</v>
          </cell>
          <cell r="U99" t="str">
            <v>Subject 0000 only.</v>
          </cell>
          <cell r="V99" t="str">
            <v>Use Job Classification 0000 only.</v>
          </cell>
          <cell r="W99">
            <v>3</v>
          </cell>
        </row>
        <row r="100">
          <cell r="C100">
            <v>52720</v>
          </cell>
          <cell r="D100" t="str">
            <v>Workers Compensation (Self Insured)</v>
          </cell>
          <cell r="F100" t="str">
            <v>DO NOT ALLOCATE</v>
          </cell>
          <cell r="G100" t="str">
            <v>Changed Methods 10/4</v>
          </cell>
          <cell r="H100" t="str">
            <v>Refer to Object Intersection Rules.</v>
          </cell>
          <cell r="I100" t="str">
            <v>None.  Use Location 00|000 only.</v>
          </cell>
          <cell r="J100" t="str">
            <v>None.  Use Function 000 only.</v>
          </cell>
          <cell r="K100" t="str">
            <v>None.  Use Program 00 only.</v>
          </cell>
          <cell r="L100" t="str">
            <v>None.  Use Subject 0000 only.</v>
          </cell>
          <cell r="M100" t="str">
            <v>None.  Use 0000 only.</v>
          </cell>
          <cell r="N100">
            <v>4</v>
          </cell>
          <cell r="O100">
            <v>0</v>
          </cell>
          <cell r="Q100" t="str">
            <v>Any Fund Types except 40 and 90.</v>
          </cell>
          <cell r="R100" t="str">
            <v>Location 00|000 only.</v>
          </cell>
          <cell r="S100" t="str">
            <v>Function 000 only.</v>
          </cell>
          <cell r="T100" t="str">
            <v>Program 00 only.</v>
          </cell>
          <cell r="U100" t="str">
            <v>Subject 0000 only.</v>
          </cell>
          <cell r="V100" t="str">
            <v>Use Job Classification 0000 only.</v>
          </cell>
          <cell r="W100">
            <v>3</v>
          </cell>
        </row>
        <row r="101">
          <cell r="C101">
            <v>52730</v>
          </cell>
          <cell r="D101" t="str">
            <v>Workers Compensation Medical (Self Insured)</v>
          </cell>
          <cell r="F101" t="str">
            <v>DO NOT ALLOCATE</v>
          </cell>
          <cell r="G101" t="str">
            <v>Added 9/17 - Corrected #  Changed Methods 10/4</v>
          </cell>
          <cell r="H101" t="str">
            <v>Refer to Object Intersection Rules.</v>
          </cell>
          <cell r="I101" t="str">
            <v>None.  Use Location 00|000 only.</v>
          </cell>
          <cell r="J101" t="str">
            <v>None.  Use Function 000 only.</v>
          </cell>
          <cell r="K101" t="str">
            <v>None.  Use Program 00 only.</v>
          </cell>
          <cell r="L101" t="str">
            <v>None.  Use Subject 0000 only.</v>
          </cell>
          <cell r="M101" t="str">
            <v>None.  Use 0000 only.</v>
          </cell>
          <cell r="N101">
            <v>4</v>
          </cell>
          <cell r="O101">
            <v>0</v>
          </cell>
          <cell r="Q101" t="str">
            <v>Any Fund Types except 40 and 90.</v>
          </cell>
          <cell r="R101" t="str">
            <v>Location 00|000 only.</v>
          </cell>
          <cell r="S101" t="str">
            <v>Function 000 only.</v>
          </cell>
          <cell r="T101" t="str">
            <v>Program 00 only.</v>
          </cell>
          <cell r="U101" t="str">
            <v>Subject 0000 only.</v>
          </cell>
          <cell r="V101" t="str">
            <v>Use Job Classification 0000 only.</v>
          </cell>
          <cell r="W101">
            <v>3</v>
          </cell>
        </row>
        <row r="102">
          <cell r="C102">
            <v>52800</v>
          </cell>
          <cell r="D102" t="str">
            <v>Unassigned - Contact RIDE for validation.</v>
          </cell>
          <cell r="H102" t="str">
            <v>Reporting Level Account only.  Transactional entries are NOT allowed with this Account.</v>
          </cell>
          <cell r="I102" t="str">
            <v>N/A</v>
          </cell>
          <cell r="J102" t="str">
            <v>N/A</v>
          </cell>
          <cell r="K102" t="str">
            <v>N/A</v>
          </cell>
          <cell r="L102" t="str">
            <v>N/A</v>
          </cell>
          <cell r="M102" t="str">
            <v>N/A</v>
          </cell>
          <cell r="N102" t="str">
            <v>N/A</v>
          </cell>
          <cell r="O102">
            <v>0</v>
          </cell>
          <cell r="Q102" t="str">
            <v>No entries allowed to this Account.</v>
          </cell>
          <cell r="R102" t="str">
            <v>No entries allowed to this Account.</v>
          </cell>
          <cell r="S102" t="str">
            <v>No entries allowed to this Account.</v>
          </cell>
          <cell r="T102" t="str">
            <v>No entries allowed to this Account.</v>
          </cell>
          <cell r="U102" t="str">
            <v>No entries allowed to this Account.</v>
          </cell>
          <cell r="V102" t="str">
            <v>No entries allowed to this Account.</v>
          </cell>
          <cell r="W102">
            <v>2</v>
          </cell>
        </row>
        <row r="103">
          <cell r="C103">
            <v>52900</v>
          </cell>
          <cell r="D103" t="str">
            <v>Other Employee Benefits</v>
          </cell>
          <cell r="H103" t="str">
            <v>Reporting Level Account only.  Transactional entries are NOT allowed with this Account.</v>
          </cell>
          <cell r="I103" t="str">
            <v>N/A</v>
          </cell>
          <cell r="J103" t="str">
            <v>N/A</v>
          </cell>
          <cell r="K103" t="str">
            <v>N/A</v>
          </cell>
          <cell r="L103" t="str">
            <v>N/A</v>
          </cell>
          <cell r="M103" t="str">
            <v>N/A</v>
          </cell>
          <cell r="N103" t="str">
            <v>N/A</v>
          </cell>
          <cell r="O103">
            <v>0</v>
          </cell>
          <cell r="Q103" t="str">
            <v>No entries allowed to this Account.</v>
          </cell>
          <cell r="R103" t="str">
            <v>No entries allowed to this Account.</v>
          </cell>
          <cell r="S103" t="str">
            <v>No entries allowed to this Account.</v>
          </cell>
          <cell r="T103" t="str">
            <v>No entries allowed to this Account.</v>
          </cell>
          <cell r="U103" t="str">
            <v>No entries allowed to this Account.</v>
          </cell>
          <cell r="V103" t="str">
            <v>No entries allowed to this Account.</v>
          </cell>
          <cell r="W103">
            <v>2</v>
          </cell>
        </row>
        <row r="104">
          <cell r="C104">
            <v>52901</v>
          </cell>
          <cell r="D104" t="str">
            <v>Cafeteria Plan Fees</v>
          </cell>
          <cell r="G104" t="str">
            <v>Updated Function for 999 allocation 06/11/09</v>
          </cell>
          <cell r="H104" t="str">
            <v>Refer to Object Intersection Rules.</v>
          </cell>
          <cell r="I104" t="str">
            <v>Direct Preferred or Wtd. Payroll</v>
          </cell>
          <cell r="J104" t="str">
            <v>Direct Required</v>
          </cell>
          <cell r="K104" t="str">
            <v>Direct Required</v>
          </cell>
          <cell r="L104" t="str">
            <v>Direct Preferred or Wtd. Payroll</v>
          </cell>
          <cell r="M104" t="str">
            <v>Direct Required</v>
          </cell>
          <cell r="N104" t="str">
            <v>D2 - 5</v>
          </cell>
          <cell r="O104">
            <v>0</v>
          </cell>
          <cell r="Q104" t="str">
            <v>Any Fund Types except 40 and 90.</v>
          </cell>
          <cell r="R104" t="str">
            <v>Any Location Types and related departments or school locations except 99|997, 99|998, and Location Type 15.  Can use the 99|999 with the Assigned Allocation Method.</v>
          </cell>
          <cell r="S104" t="str">
            <v>Any Function except 000, 411, 421, 441, 997, 998, and 999.  Allocation is not allowed.</v>
          </cell>
          <cell r="T104" t="str">
            <v>Any Program except 97, 98 and 99.  Allocation is not allowed.</v>
          </cell>
          <cell r="U10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4" t="str">
            <v>Appropriate Job Classification except 0000, 5100 series, 9700, and 9800, and 9991.</v>
          </cell>
          <cell r="W104">
            <v>3</v>
          </cell>
        </row>
        <row r="105">
          <cell r="C105">
            <v>52902</v>
          </cell>
          <cell r="D105" t="str">
            <v>Employee Assistance Programs</v>
          </cell>
          <cell r="F105" t="str">
            <v>DO NOT ALLOCATE</v>
          </cell>
          <cell r="H105" t="str">
            <v>Refer to Object Intersection Rules.</v>
          </cell>
          <cell r="I105" t="str">
            <v>None.  Use Location 00|000 only.</v>
          </cell>
          <cell r="J105" t="str">
            <v>None.  Use Function 000 only.</v>
          </cell>
          <cell r="K105" t="str">
            <v>None.  Use Program 00 only.</v>
          </cell>
          <cell r="L105" t="str">
            <v>None.  Use Subject 0000 only.</v>
          </cell>
          <cell r="M105" t="str">
            <v>None.  Use 0000 only.</v>
          </cell>
          <cell r="N105">
            <v>4</v>
          </cell>
          <cell r="O105">
            <v>0</v>
          </cell>
          <cell r="Q105" t="str">
            <v>Any Fund Types except 40 and 90.</v>
          </cell>
          <cell r="R105" t="str">
            <v>Location 00|000 only.</v>
          </cell>
          <cell r="S105" t="str">
            <v>Function 000 only.</v>
          </cell>
          <cell r="T105" t="str">
            <v>Program 00 only.</v>
          </cell>
          <cell r="U105" t="str">
            <v>Subject 0000 only.</v>
          </cell>
          <cell r="V105" t="str">
            <v>Use Job Classification 0000 only.</v>
          </cell>
          <cell r="W105">
            <v>3</v>
          </cell>
        </row>
        <row r="106">
          <cell r="C106">
            <v>52903</v>
          </cell>
          <cell r="D106" t="str">
            <v>Tuition Reimbursement - Taxable</v>
          </cell>
          <cell r="G106" t="str">
            <v>Changed Name 06/02/09; updated function for 999 allocation 06/11/09</v>
          </cell>
          <cell r="H106" t="str">
            <v>Refer to Object Intersection Rules.</v>
          </cell>
          <cell r="I106" t="str">
            <v>Direct Preferred or Wtd. Payroll</v>
          </cell>
          <cell r="J106" t="str">
            <v>Direct Required</v>
          </cell>
          <cell r="K106" t="str">
            <v>Direct Required</v>
          </cell>
          <cell r="L106" t="str">
            <v>Direct Preferred or Wtd. Payroll</v>
          </cell>
          <cell r="M106" t="str">
            <v>Direct Required</v>
          </cell>
          <cell r="N106" t="str">
            <v>D2 - 5</v>
          </cell>
          <cell r="O106">
            <v>0</v>
          </cell>
          <cell r="Q106" t="str">
            <v>Any Fund Types except 40 and 90.</v>
          </cell>
          <cell r="R106" t="str">
            <v>Any Location Types and related departments or school locations except 99|997, 99|998, and Location Type 15.  Can use the 99|999 with the Assigned Allocation Method.</v>
          </cell>
          <cell r="S106" t="str">
            <v>Any Function except 000, 411, 421, 441, 997, 998, and 999.  Allocation is not allowed.</v>
          </cell>
          <cell r="T106" t="str">
            <v>Any Program except 97, 98 and 99.  Allocation is not allowed.</v>
          </cell>
          <cell r="U10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6" t="str">
            <v>Appropriate Job Classification except 0000, 5100 series, 9700, and 9800, and 9991.</v>
          </cell>
          <cell r="W106">
            <v>3</v>
          </cell>
        </row>
        <row r="107">
          <cell r="C107">
            <v>52910</v>
          </cell>
          <cell r="D107" t="str">
            <v>Auto Allowance</v>
          </cell>
          <cell r="G107" t="str">
            <v>Updated Function for 999 allocation 06/11/09</v>
          </cell>
          <cell r="H107" t="str">
            <v>Refer to Object Intersection Rules.</v>
          </cell>
          <cell r="I107" t="str">
            <v>Direct Preferred or Wtd. Payroll</v>
          </cell>
          <cell r="J107" t="str">
            <v>Direct Required</v>
          </cell>
          <cell r="K107" t="str">
            <v>Direct Required</v>
          </cell>
          <cell r="L107" t="str">
            <v>Direct Preferred or Wtd. Payroll</v>
          </cell>
          <cell r="M107" t="str">
            <v>Direct Required</v>
          </cell>
          <cell r="N107" t="str">
            <v>D2 - 5</v>
          </cell>
          <cell r="O107">
            <v>0</v>
          </cell>
          <cell r="Q107" t="str">
            <v>Any Fund Types except 40 and 90.</v>
          </cell>
          <cell r="R107" t="str">
            <v>Any Location Types and related departments or school locations except 99|997, 99|998, and Location Type 15.  Can use the 99|999 with the Assigned Allocation Method.</v>
          </cell>
          <cell r="S107" t="str">
            <v>Any Function except 000, 411, 421, 441, 997, 998, and 999.  Allocation is not allowed.</v>
          </cell>
          <cell r="T107" t="str">
            <v>Any Program except 97, 98 and 99.  Allocation is not allowed.</v>
          </cell>
          <cell r="U1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7" t="str">
            <v>Appropriate Job Classification except 0000, 5100 series, 9700, and 9800, and 9991.</v>
          </cell>
          <cell r="W107">
            <v>3</v>
          </cell>
        </row>
        <row r="108">
          <cell r="C108">
            <v>52915</v>
          </cell>
          <cell r="D108" t="str">
            <v>Union Benefits and Pension</v>
          </cell>
          <cell r="G108" t="str">
            <v>Added 9/17; updated function for 999 allocation 06/11/09</v>
          </cell>
          <cell r="H108" t="str">
            <v>Refer to Object Intersection Rules.</v>
          </cell>
          <cell r="I108" t="str">
            <v>Direct Preferred or Wtd. Payroll</v>
          </cell>
          <cell r="J108" t="str">
            <v>Direct Required</v>
          </cell>
          <cell r="K108" t="str">
            <v>Direct Required</v>
          </cell>
          <cell r="L108" t="str">
            <v>Direct Preferred or Wtd. Payroll</v>
          </cell>
          <cell r="M108" t="str">
            <v>Direct Required</v>
          </cell>
          <cell r="N108" t="str">
            <v>D2 - 5</v>
          </cell>
          <cell r="O108">
            <v>0</v>
          </cell>
          <cell r="Q108" t="str">
            <v>Any Fund Types except 40 and 90.</v>
          </cell>
          <cell r="R108" t="str">
            <v>Any Location Types and related departments or school locations except 99|997, 99|998, and Location Type 15.  Can use the 99|999 with the Assigned Allocation Method.</v>
          </cell>
          <cell r="S108" t="str">
            <v>Any Function except 000, 411, 421, 441, 997, 998, and 999.  Allocation is not allowed.</v>
          </cell>
          <cell r="T108" t="str">
            <v>Any Program except 97, 98 and 99.  Allocation is not allowed.</v>
          </cell>
          <cell r="U1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8" t="str">
            <v>Appropriate Job Classification except 0000, 5100 series, 9700, and 9800, and 9991.</v>
          </cell>
          <cell r="W108">
            <v>3</v>
          </cell>
        </row>
        <row r="109">
          <cell r="C109">
            <v>52916</v>
          </cell>
          <cell r="D109" t="str">
            <v>Housing Allowance</v>
          </cell>
          <cell r="G109" t="str">
            <v>Added 4/15/08; updated function for 999 allocation 06/11/09</v>
          </cell>
          <cell r="H109" t="str">
            <v>Refer to Object Intersection Rules.</v>
          </cell>
          <cell r="I109" t="str">
            <v>Direct Preferred or Wtd. Payroll</v>
          </cell>
          <cell r="J109" t="str">
            <v>Direct Required</v>
          </cell>
          <cell r="K109" t="str">
            <v>Direct Required</v>
          </cell>
          <cell r="L109" t="str">
            <v>Direct Preferred or Wtd. Payroll</v>
          </cell>
          <cell r="M109" t="str">
            <v>Direct Required</v>
          </cell>
          <cell r="N109" t="str">
            <v>D2 - 5</v>
          </cell>
          <cell r="O109">
            <v>0</v>
          </cell>
          <cell r="Q109" t="str">
            <v>Any Fund Types except 40 and 90.</v>
          </cell>
          <cell r="R109" t="str">
            <v>Any Location Types and related departments or school locations except 99|997, 99|998, and Location Type 15.  Can use the 99|999 with the Assigned Allocation Method.</v>
          </cell>
          <cell r="S109" t="str">
            <v>Any Function except 000, 411, 421, 441, 997, 998, and 999.  Allocation is not allowed.</v>
          </cell>
          <cell r="T109" t="str">
            <v>Any Program except 97, 98 and 99.  Allocation is not allowed.</v>
          </cell>
          <cell r="U10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9" t="str">
            <v>Appropriate Job Classification except 0000, 5100 series, 9700, and 9800, and 9991.</v>
          </cell>
          <cell r="W109">
            <v>3</v>
          </cell>
        </row>
        <row r="110">
          <cell r="C110">
            <v>52917</v>
          </cell>
          <cell r="D110" t="str">
            <v>Tuition Reimbursement - Non-Taxable</v>
          </cell>
          <cell r="G110" t="str">
            <v>Added 06/02/09; updated function for 999 allocation 06/11/09</v>
          </cell>
          <cell r="H110" t="str">
            <v>Refer to Object Intersection Rules.</v>
          </cell>
          <cell r="I110" t="str">
            <v>Direct Preferred or Wtd. Payroll</v>
          </cell>
          <cell r="J110" t="str">
            <v>Direct Required</v>
          </cell>
          <cell r="K110" t="str">
            <v>Direct Required</v>
          </cell>
          <cell r="L110" t="str">
            <v>Direct Preferred or Wtd. Payroll</v>
          </cell>
          <cell r="M110" t="str">
            <v>Direct Required</v>
          </cell>
          <cell r="N110" t="str">
            <v>D2 - 5</v>
          </cell>
          <cell r="O110">
            <v>0</v>
          </cell>
          <cell r="Q110" t="str">
            <v>Any Fund Types except 40 and 90.</v>
          </cell>
          <cell r="R110" t="str">
            <v>Any Location Types and related departments or school locations except 99|997, 99|998, and Location Type 15.  Can use the 99|999 with the Assigned Allocation Method.</v>
          </cell>
          <cell r="S110" t="str">
            <v>Any Function except 000, 411, 421, 441, 997, 998, and 999.  Allocation is not allowed.</v>
          </cell>
          <cell r="T110" t="str">
            <v>Any Program except 97, 98 and 99.  Allocation is not allowed.</v>
          </cell>
          <cell r="U11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0" t="str">
            <v>Appropriate Job Classification except 0000, 5100 series, 9700, and 9800, and 9991.</v>
          </cell>
          <cell r="W110">
            <v>3</v>
          </cell>
        </row>
        <row r="111">
          <cell r="C111">
            <v>53000</v>
          </cell>
          <cell r="D111" t="str">
            <v>Purchased Professional and Technical Services</v>
          </cell>
          <cell r="E111" t="str">
            <v>Y</v>
          </cell>
          <cell r="H111" t="str">
            <v>Reporting Level Account only.  Transactional entries are NOT allowed with this Account.</v>
          </cell>
          <cell r="I111" t="str">
            <v>N/A</v>
          </cell>
          <cell r="J111" t="str">
            <v>N/A</v>
          </cell>
          <cell r="K111" t="str">
            <v>N/A</v>
          </cell>
          <cell r="L111" t="str">
            <v>N/A</v>
          </cell>
          <cell r="M111" t="str">
            <v>N/A</v>
          </cell>
          <cell r="N111" t="str">
            <v>N/A</v>
          </cell>
          <cell r="O111">
            <v>0</v>
          </cell>
          <cell r="Q111" t="str">
            <v>No entries allowed to this Account.</v>
          </cell>
          <cell r="R111" t="str">
            <v>No entries allowed to this Account.</v>
          </cell>
          <cell r="S111" t="str">
            <v>No entries allowed to this Account.</v>
          </cell>
          <cell r="T111" t="str">
            <v>No entries allowed to this Account.</v>
          </cell>
          <cell r="U111" t="str">
            <v>No entries allowed to this Account.</v>
          </cell>
          <cell r="V111" t="str">
            <v>No entries allowed to this Account.</v>
          </cell>
          <cell r="W111">
            <v>1</v>
          </cell>
        </row>
        <row r="112">
          <cell r="C112">
            <v>53100</v>
          </cell>
          <cell r="D112" t="str">
            <v>Official/Administrative Services</v>
          </cell>
          <cell r="H112" t="str">
            <v>Reporting Level Account only.  Transactional entries are NOT allowed with this Account.</v>
          </cell>
          <cell r="I112" t="str">
            <v>N/A</v>
          </cell>
          <cell r="J112" t="str">
            <v>N/A</v>
          </cell>
          <cell r="K112" t="str">
            <v>N/A</v>
          </cell>
          <cell r="L112" t="str">
            <v>N/A</v>
          </cell>
          <cell r="M112" t="str">
            <v>N/A</v>
          </cell>
          <cell r="N112" t="str">
            <v>N/A</v>
          </cell>
          <cell r="O112">
            <v>0</v>
          </cell>
          <cell r="Q112" t="str">
            <v>No entries allowed to this Account.</v>
          </cell>
          <cell r="R112" t="str">
            <v>No entries allowed to this Account.</v>
          </cell>
          <cell r="S112" t="str">
            <v>No entries allowed to this Account.</v>
          </cell>
          <cell r="T112" t="str">
            <v>No entries allowed to this Account.</v>
          </cell>
          <cell r="U112" t="str">
            <v>No entries allowed to this Account.</v>
          </cell>
          <cell r="V112" t="str">
            <v>No entries allowed to this Account.</v>
          </cell>
          <cell r="W112">
            <v>2</v>
          </cell>
        </row>
        <row r="113">
          <cell r="C113">
            <v>53101</v>
          </cell>
          <cell r="D113" t="str">
            <v>Administrative Support</v>
          </cell>
          <cell r="H113" t="str">
            <v>Refer to Object Intersection Rules.</v>
          </cell>
          <cell r="I113" t="str">
            <v>Direct Required</v>
          </cell>
          <cell r="J113" t="str">
            <v>Direct Required</v>
          </cell>
          <cell r="K113" t="str">
            <v>Direct Required</v>
          </cell>
          <cell r="L113" t="str">
            <v>Direct Required</v>
          </cell>
          <cell r="M113" t="str">
            <v>None.  Use 0000 only.</v>
          </cell>
          <cell r="N113">
            <v>0</v>
          </cell>
          <cell r="O113">
            <v>0</v>
          </cell>
          <cell r="P113">
            <v>1</v>
          </cell>
          <cell r="Q113" t="str">
            <v>Any Fund Types except 40 and 90.</v>
          </cell>
          <cell r="R113" t="str">
            <v>Any Location Type and related departments or school locations except 99|997, 99|998, 99|999 and Location Type 15.</v>
          </cell>
          <cell r="S113" t="str">
            <v>Functions 211, 212, 213, 214, 216, 221, 231, 232, 311, 312, 313, 321, 331, 332, 433, 511, 521, 531, and 532 only.</v>
          </cell>
          <cell r="T113" t="str">
            <v xml:space="preserve">Any Program except 97, 98 and 99.  </v>
          </cell>
          <cell r="U113" t="str">
            <v>May not use Subjects 9700, 9800, or 9900.  Refer to the General Function/Subject Rules and the required Location Type/Subject Rules for guidance on determining the proper Subject account(s) to use with Function and Location accounts, respectively.</v>
          </cell>
          <cell r="V113" t="str">
            <v>Use Job Classification 0000 only for Non-Compensation and Non-Benefit Costs.</v>
          </cell>
          <cell r="W113">
            <v>3</v>
          </cell>
        </row>
        <row r="114">
          <cell r="C114">
            <v>53102</v>
          </cell>
          <cell r="D114" t="str">
            <v>Temporary Clerical Support</v>
          </cell>
          <cell r="H114" t="str">
            <v>Refer to Object Intersection Rules.</v>
          </cell>
          <cell r="I114" t="str">
            <v>Direct Preferred or Wtd. Students</v>
          </cell>
          <cell r="J114" t="str">
            <v>Direct Required</v>
          </cell>
          <cell r="K114" t="str">
            <v>Direct Preferred or Wtd. Students</v>
          </cell>
          <cell r="L114" t="str">
            <v>Direct Required</v>
          </cell>
          <cell r="M114" t="str">
            <v>None.  Use 0000 only.</v>
          </cell>
          <cell r="N114">
            <v>1</v>
          </cell>
          <cell r="O114">
            <v>0</v>
          </cell>
          <cell r="P114">
            <v>1</v>
          </cell>
          <cell r="Q114" t="str">
            <v>Any Fund Types except 40 and 90.</v>
          </cell>
          <cell r="R114" t="str">
            <v>Any Location Types and related departments or school locations except 99|997, 99|998, and Location Type 15.  Can use the 99|999 with the Assigned Allocation Method.</v>
          </cell>
          <cell r="S114" t="str">
            <v>Functions 211, 212, 213, 214, 216, 221, 231, 232, 311, 312, 313, 321, 331, 332, 433, 512, 521, 531, or 532 only.</v>
          </cell>
          <cell r="T114" t="str">
            <v>Any Program except 97 and 98.  Can use 99 with the Assigned Allocation Method.</v>
          </cell>
          <cell r="U114" t="str">
            <v>May not use Subjects 9700, 9800, or 9900.  Refer to the General Function/Subject Rules and the required Location Type/Subject Rules for guidance on determining the proper Subject account(s) to use with Function and Location accounts, respectively.</v>
          </cell>
          <cell r="V114" t="str">
            <v>Use Job Classification 0000 only for Non-Compensation and Non-Benefit Costs.</v>
          </cell>
          <cell r="W114">
            <v>3</v>
          </cell>
        </row>
        <row r="115">
          <cell r="C115">
            <v>53200</v>
          </cell>
          <cell r="D115" t="str">
            <v>Professional Educational Services</v>
          </cell>
          <cell r="H115" t="str">
            <v>Reporting Level Account only.  Transactional entries are NOT allowed with this Account.</v>
          </cell>
          <cell r="I115" t="str">
            <v>N/A</v>
          </cell>
          <cell r="J115" t="str">
            <v>N/A</v>
          </cell>
          <cell r="K115" t="str">
            <v>N/A</v>
          </cell>
          <cell r="L115" t="str">
            <v>N/A</v>
          </cell>
          <cell r="M115" t="str">
            <v>N/A</v>
          </cell>
          <cell r="N115" t="str">
            <v>N/A</v>
          </cell>
          <cell r="O115">
            <v>0</v>
          </cell>
          <cell r="Q115" t="str">
            <v>No entries allowed to this Account.</v>
          </cell>
          <cell r="R115" t="str">
            <v>No entries allowed to this Account.</v>
          </cell>
          <cell r="S115" t="str">
            <v>No entries allowed to this Account.</v>
          </cell>
          <cell r="T115" t="str">
            <v>No entries allowed to this Account.</v>
          </cell>
          <cell r="U115" t="str">
            <v>No entries allowed to this Account.</v>
          </cell>
          <cell r="V115" t="str">
            <v>No entries allowed to this Account.</v>
          </cell>
          <cell r="W115">
            <v>2</v>
          </cell>
        </row>
        <row r="116">
          <cell r="C116">
            <v>53201</v>
          </cell>
          <cell r="D116" t="str">
            <v>Diagnosticians</v>
          </cell>
          <cell r="H116" t="str">
            <v>Refer to Object Intersection Rules.</v>
          </cell>
          <cell r="I116" t="str">
            <v>Direct Preferred or Wtd. Students</v>
          </cell>
          <cell r="J116" t="str">
            <v>Direct Required</v>
          </cell>
          <cell r="K116" t="str">
            <v>Direct Preferred or Wtd. Students</v>
          </cell>
          <cell r="L116" t="str">
            <v>Direct Preferred or Wtd. Students</v>
          </cell>
          <cell r="M116" t="str">
            <v>None.  Use 0000 only.</v>
          </cell>
          <cell r="N116">
            <v>3</v>
          </cell>
          <cell r="O116">
            <v>0</v>
          </cell>
          <cell r="Q116" t="str">
            <v>Any Fund Types except 40 and 90.</v>
          </cell>
          <cell r="R116" t="str">
            <v>Any Location Types and related departments or school locations except 99|997, 99|998, and Location Type 15.  Can use the 99|999 with the Assigned Allocation Method.</v>
          </cell>
          <cell r="S116" t="str">
            <v>Functions 211, 232, 241, and 431 only.</v>
          </cell>
          <cell r="T116" t="str">
            <v>Any Program except 97 and 98.  Can use 99 with the Assigned Allocation Method.</v>
          </cell>
          <cell r="U11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6" t="str">
            <v>Use Job Classification 0000 only for Non-Compensation and Non-Benefit Costs.</v>
          </cell>
          <cell r="W116">
            <v>3</v>
          </cell>
        </row>
        <row r="117">
          <cell r="C117">
            <v>53202</v>
          </cell>
          <cell r="D117" t="str">
            <v>Speech Therapists</v>
          </cell>
          <cell r="H117" t="str">
            <v>Refer to Object Intersection Rules.</v>
          </cell>
          <cell r="I117" t="str">
            <v>Direct Preferred or Wtd. Students</v>
          </cell>
          <cell r="J117" t="str">
            <v>Direct Required</v>
          </cell>
          <cell r="K117" t="str">
            <v>Direct Preferred or Wtd. Students</v>
          </cell>
          <cell r="L117" t="str">
            <v>Direct Preferred or Wtd. Students</v>
          </cell>
          <cell r="M117" t="str">
            <v>None.  Use 0000 only.</v>
          </cell>
          <cell r="N117">
            <v>3</v>
          </cell>
          <cell r="O117">
            <v>0</v>
          </cell>
          <cell r="Q117" t="str">
            <v>Any Fund Types except 40 and 90.</v>
          </cell>
          <cell r="R117" t="str">
            <v>Any Location Types and related departments or school locations except 99|997, 99|998, and Location Type 15.  Can use the 99|999 with the Assigned Allocation Method.</v>
          </cell>
          <cell r="S117" t="str">
            <v>Functions 232 and 431 only.</v>
          </cell>
          <cell r="T117" t="str">
            <v>Any Program except 97 and 98.  Can use 99 with the Assigned Allocation Method.</v>
          </cell>
          <cell r="U11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7" t="str">
            <v>Use Job Classification 0000 only for Non-Compensation and Non-Benefit Costs.</v>
          </cell>
          <cell r="W117">
            <v>3</v>
          </cell>
        </row>
        <row r="118">
          <cell r="C118">
            <v>53203</v>
          </cell>
          <cell r="D118" t="str">
            <v>Occupational Therapists</v>
          </cell>
          <cell r="H118" t="str">
            <v>Refer to Object Intersection Rules.</v>
          </cell>
          <cell r="I118" t="str">
            <v>Direct Preferred or Wtd. Students</v>
          </cell>
          <cell r="J118" t="str">
            <v>Direct Required</v>
          </cell>
          <cell r="K118" t="str">
            <v>Direct Preferred or Wtd. Students</v>
          </cell>
          <cell r="L118" t="str">
            <v>Direct Preferred or Wtd. Students</v>
          </cell>
          <cell r="M118" t="str">
            <v>None.  Use 0000 only.</v>
          </cell>
          <cell r="N118">
            <v>3</v>
          </cell>
          <cell r="O118">
            <v>0</v>
          </cell>
          <cell r="Q118" t="str">
            <v>Any Fund Types except 40 and 90.</v>
          </cell>
          <cell r="R118" t="str">
            <v>Any Location Types and related departments or school locations except 99|997, 99|998, and Location Type 15.  Can use the 99|999 with the Assigned Allocation Method.</v>
          </cell>
          <cell r="S118" t="str">
            <v>Functions 232 and 431 only.</v>
          </cell>
          <cell r="T118" t="str">
            <v>Any Program except 97 and 98.  Can use 99 with the Assigned Allocation Method.</v>
          </cell>
          <cell r="U11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8" t="str">
            <v>Use Job Classification 0000 only for Non-Compensation and Non-Benefit Costs.</v>
          </cell>
          <cell r="W118">
            <v>3</v>
          </cell>
        </row>
        <row r="119">
          <cell r="C119">
            <v>53204</v>
          </cell>
          <cell r="D119" t="str">
            <v>Therapists</v>
          </cell>
          <cell r="H119" t="str">
            <v>Refer to Object Intersection Rules.</v>
          </cell>
          <cell r="I119" t="str">
            <v>Direct Preferred or Wtd. Students</v>
          </cell>
          <cell r="J119" t="str">
            <v>Direct Required</v>
          </cell>
          <cell r="K119" t="str">
            <v>Direct Preferred or Wtd. Students</v>
          </cell>
          <cell r="L119" t="str">
            <v>Direct Preferred or Wtd. Students</v>
          </cell>
          <cell r="M119" t="str">
            <v>None.  Use 0000 only.</v>
          </cell>
          <cell r="N119">
            <v>3</v>
          </cell>
          <cell r="O119">
            <v>0</v>
          </cell>
          <cell r="Q119" t="str">
            <v>Any Fund Types except 40 and 90.</v>
          </cell>
          <cell r="R119" t="str">
            <v>Any Location Types and related departments or school locations except 99|997, 99|998, and Location Type 15.  Can use the 99|999 with the Assigned Allocation Method.</v>
          </cell>
          <cell r="S119" t="str">
            <v>Functions 232 and 431 only.</v>
          </cell>
          <cell r="T119" t="str">
            <v>Any Program except 97 and 98.  Can use 99 with the Assigned Allocation Method.</v>
          </cell>
          <cell r="U11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9" t="str">
            <v>Use Job Classification 0000 only for Non-Compensation and Non-Benefit Costs.</v>
          </cell>
          <cell r="W119">
            <v>3</v>
          </cell>
        </row>
        <row r="120">
          <cell r="C120">
            <v>53205</v>
          </cell>
          <cell r="D120" t="str">
            <v>Psychologists</v>
          </cell>
          <cell r="G120" t="str">
            <v>Changed Name 2/26/08</v>
          </cell>
          <cell r="H120" t="str">
            <v>Refer to Object Intersection Rules.</v>
          </cell>
          <cell r="I120" t="str">
            <v>Direct Preferred or Wtd. Students</v>
          </cell>
          <cell r="J120" t="str">
            <v>Direct Required</v>
          </cell>
          <cell r="K120" t="str">
            <v>Direct Preferred or Wtd. Students</v>
          </cell>
          <cell r="L120" t="str">
            <v>Direct Preferred or Wtd. Students</v>
          </cell>
          <cell r="M120" t="str">
            <v>None.  Use 0000 only.</v>
          </cell>
          <cell r="N120">
            <v>3</v>
          </cell>
          <cell r="O120">
            <v>0</v>
          </cell>
          <cell r="Q120" t="str">
            <v>Any Fund Types except 40 and 90.</v>
          </cell>
          <cell r="R120" t="str">
            <v>Any Location Types and related departments or school locations except 99|997, 99|998, and Location Type 15.  Can use the 99|999 with the Assigned Allocation Method.</v>
          </cell>
          <cell r="S120" t="str">
            <v>Functions 232 and 431 only.</v>
          </cell>
          <cell r="T120" t="str">
            <v>Any Program except 97 and 98.  Can use 99 with the Assigned Allocation Method.</v>
          </cell>
          <cell r="U12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0" t="str">
            <v>Use Job Classification 0000 only for Non-Compensation and Non-Benefit Costs.</v>
          </cell>
          <cell r="W120">
            <v>3</v>
          </cell>
        </row>
        <row r="121">
          <cell r="C121">
            <v>53206</v>
          </cell>
          <cell r="D121" t="str">
            <v>Audiologists</v>
          </cell>
          <cell r="H121" t="str">
            <v>Refer to Object Intersection Rules.</v>
          </cell>
          <cell r="I121" t="str">
            <v>Direct Preferred or Wtd. Students</v>
          </cell>
          <cell r="J121" t="str">
            <v>Direct Required</v>
          </cell>
          <cell r="K121" t="str">
            <v>Direct Preferred or Wtd. Students</v>
          </cell>
          <cell r="L121" t="str">
            <v>Direct Preferred or Wtd. Students</v>
          </cell>
          <cell r="M121" t="str">
            <v>None.  Use 0000 only.</v>
          </cell>
          <cell r="N121">
            <v>3</v>
          </cell>
          <cell r="O121">
            <v>0</v>
          </cell>
          <cell r="Q121" t="str">
            <v>Any Fund Types except 40 and 90.</v>
          </cell>
          <cell r="R121" t="str">
            <v>Any Location Types and related departments or school locations except 99|997, 99|998, and Location Type 15.  Can use the 99|999 with the Assigned Allocation Method.</v>
          </cell>
          <cell r="S121" t="str">
            <v>Functions 232 and 431 only.</v>
          </cell>
          <cell r="T121" t="str">
            <v>Any Program except 97 and 98.  Can use 99 with the Assigned Allocation Method.</v>
          </cell>
          <cell r="U12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1" t="str">
            <v>Use Job Classification 0000 only for Non-Compensation and Non-Benefit Costs.</v>
          </cell>
          <cell r="W121">
            <v>3</v>
          </cell>
        </row>
        <row r="122">
          <cell r="C122">
            <v>53207</v>
          </cell>
          <cell r="D122" t="str">
            <v>Interpreters and Translators</v>
          </cell>
          <cell r="G122" t="str">
            <v>Changed Name 08/20/10</v>
          </cell>
          <cell r="H122" t="str">
            <v>Refer to Object Intersection Rules.</v>
          </cell>
          <cell r="I122" t="str">
            <v>Direct Preferred or Wtd. Students</v>
          </cell>
          <cell r="J122" t="str">
            <v>Direct Required</v>
          </cell>
          <cell r="K122" t="str">
            <v>Direct Preferred or Wtd. Students</v>
          </cell>
          <cell r="L122" t="str">
            <v>Direct Preferred or Wtd. Students</v>
          </cell>
          <cell r="M122" t="str">
            <v>None.  Use 0000 only.</v>
          </cell>
          <cell r="N122">
            <v>3</v>
          </cell>
          <cell r="O122">
            <v>0</v>
          </cell>
          <cell r="Q122" t="str">
            <v>Any Fund Types except 40 and 90.</v>
          </cell>
          <cell r="R122" t="str">
            <v>Any Location Types and related departments or school locations except 99|997, 99|998, and Location Type 15.  Can use the 99|999 with the Assigned Allocation Method.</v>
          </cell>
          <cell r="S122" t="str">
            <v>Functions 214, 232, 431 and 531 only. Use Functions 214 or 431 for parent contacts, outreach programs and translation of documents; Use Functions 232 or 431 for those assigned to a student.  Use 531 for use at School Committee meetings and other uses directed by the Superintendent.</v>
          </cell>
          <cell r="T122" t="str">
            <v>Any Program except 97 and 98.  Can use 99 with the Assigned Allocation Method.</v>
          </cell>
          <cell r="U12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2" t="str">
            <v>Use Job Classification 0000 only for Non-Compensation and Non-Benefit Costs.</v>
          </cell>
          <cell r="W122">
            <v>3</v>
          </cell>
        </row>
        <row r="123">
          <cell r="C123">
            <v>53208</v>
          </cell>
          <cell r="D123" t="str">
            <v>Orientation and Mobility Specialists</v>
          </cell>
          <cell r="G123" t="str">
            <v>Name Chg 9/20</v>
          </cell>
          <cell r="H123" t="str">
            <v>Refer to Object Intersection Rules.</v>
          </cell>
          <cell r="I123" t="str">
            <v>Direct Preferred or Wtd. Students</v>
          </cell>
          <cell r="J123" t="str">
            <v>Direct Required</v>
          </cell>
          <cell r="K123" t="str">
            <v>Direct Preferred or Wtd. Students</v>
          </cell>
          <cell r="L123" t="str">
            <v>Direct Preferred or Wtd. Students</v>
          </cell>
          <cell r="M123" t="str">
            <v>None.  Use 0000 only.</v>
          </cell>
          <cell r="N123">
            <v>3</v>
          </cell>
          <cell r="O123">
            <v>0</v>
          </cell>
          <cell r="Q123" t="str">
            <v>Any Fund Types except 40 and 90.</v>
          </cell>
          <cell r="R123" t="str">
            <v>Any Location Types and related departments or school locations except 99|997, 99|998, and Location Type 15.  Can use the 99|999 with the Assigned Allocation Method.</v>
          </cell>
          <cell r="S123" t="str">
            <v>Functions 232 and 431 only.</v>
          </cell>
          <cell r="T123" t="str">
            <v>Any Program except 97 and 98.  Can use 99 with the Assigned Allocation Method.</v>
          </cell>
          <cell r="U12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3" t="str">
            <v>Use Job Classification 0000 only for Non-Compensation and Non-Benefit Costs.</v>
          </cell>
          <cell r="W123">
            <v>3</v>
          </cell>
        </row>
        <row r="124">
          <cell r="C124">
            <v>53209</v>
          </cell>
          <cell r="D124" t="str">
            <v>Bus Assistants/Monitors</v>
          </cell>
          <cell r="G124" t="str">
            <v>Changed Name 2/11/08</v>
          </cell>
          <cell r="H124" t="str">
            <v>Refer to Object Intersection Rules.</v>
          </cell>
          <cell r="I124" t="str">
            <v>Direct Preferred or Wtd. Students</v>
          </cell>
          <cell r="J124" t="str">
            <v>Direct Required</v>
          </cell>
          <cell r="K124" t="str">
            <v>Direct Preferred or Wtd. Students</v>
          </cell>
          <cell r="L124" t="str">
            <v>Direct Preferred or Wtd. Students</v>
          </cell>
          <cell r="M124" t="str">
            <v>None.  Use 0000 only.</v>
          </cell>
          <cell r="N124">
            <v>3</v>
          </cell>
          <cell r="O124">
            <v>0</v>
          </cell>
          <cell r="Q124" t="str">
            <v>Any Fund Types except 40 and 90.</v>
          </cell>
          <cell r="R124" t="str">
            <v>Any Location Types and related departments or school locations except 99|997 and 99|998.  Can use the 99|999 with the Assigned Allocation Method.</v>
          </cell>
          <cell r="S124" t="str">
            <v>Functions 213, 311, and 431 only.</v>
          </cell>
          <cell r="T124" t="str">
            <v>Any Program except 97 and 98.  Can use 99 with the Assigned Allocation Method.</v>
          </cell>
          <cell r="U12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4" t="str">
            <v>Use Job Classification 0000 only for Non-Compensation and Non-Benefit Costs.</v>
          </cell>
          <cell r="W124">
            <v>3</v>
          </cell>
        </row>
        <row r="125">
          <cell r="C125">
            <v>53210</v>
          </cell>
          <cell r="D125" t="str">
            <v>Performing Arts</v>
          </cell>
          <cell r="H125" t="str">
            <v>Refer to Object Intersection Rules.</v>
          </cell>
          <cell r="I125" t="str">
            <v>Direct Preferred or Wtd. Students</v>
          </cell>
          <cell r="J125" t="str">
            <v>Direct Required</v>
          </cell>
          <cell r="K125" t="str">
            <v>Direct Preferred or Wtd. Students</v>
          </cell>
          <cell r="L125" t="str">
            <v>Direct Preferred or Wtd. Students</v>
          </cell>
          <cell r="M125" t="str">
            <v>None.  Use 0000 only.</v>
          </cell>
          <cell r="N125">
            <v>3</v>
          </cell>
          <cell r="O125">
            <v>0</v>
          </cell>
          <cell r="Q125" t="str">
            <v>Any Fund Types except 40 and 90.</v>
          </cell>
          <cell r="R125" t="str">
            <v>Any Location Types and related departments or school locations except 99|997, 99|998, and Location Type 15.  Can use the 99|999 with the Assigned Allocation Method.</v>
          </cell>
          <cell r="S125" t="str">
            <v>Functions 111, 112, 113, 121, 122, 213, 222, 231, 311, 431, and 433 only.</v>
          </cell>
          <cell r="T125" t="str">
            <v>Any Program except 97 and 98.  Can use 99 with the Assigned Allocation Method.</v>
          </cell>
          <cell r="U12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5" t="str">
            <v>Use Job Classification 0000 only for Non-Compensation and Non-Benefit Costs.</v>
          </cell>
          <cell r="W125">
            <v>3</v>
          </cell>
        </row>
        <row r="126">
          <cell r="C126">
            <v>53211</v>
          </cell>
          <cell r="D126" t="str">
            <v>Physical Therapists</v>
          </cell>
          <cell r="H126" t="str">
            <v>Refer to Object Intersection Rules.</v>
          </cell>
          <cell r="I126" t="str">
            <v>Direct Preferred or Wtd. Students</v>
          </cell>
          <cell r="J126" t="str">
            <v>Direct Required</v>
          </cell>
          <cell r="K126" t="str">
            <v>Direct Preferred or Wtd. Students</v>
          </cell>
          <cell r="L126" t="str">
            <v>Direct Preferred or Wtd. Students</v>
          </cell>
          <cell r="M126" t="str">
            <v>None.  Use 0000 only.</v>
          </cell>
          <cell r="N126">
            <v>3</v>
          </cell>
          <cell r="O126">
            <v>0</v>
          </cell>
          <cell r="Q126" t="str">
            <v>Any Fund Types except 40 and 90.</v>
          </cell>
          <cell r="R126" t="str">
            <v>Any Location Types and related departments or school locations except 99|997, 99|998, and Location Type 15.  Can use the 99|999 with the Assigned Allocation Method.</v>
          </cell>
          <cell r="S126" t="str">
            <v>Functions 232 and 431 only.</v>
          </cell>
          <cell r="T126" t="str">
            <v>Any Program except 97 and 98.  Can use 99 with the Assigned Allocation Method.</v>
          </cell>
          <cell r="U12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6" t="str">
            <v>Use Job Classification 0000 only for Non-Compensation and Non-Benefit Costs.</v>
          </cell>
          <cell r="W126">
            <v>3</v>
          </cell>
        </row>
        <row r="127">
          <cell r="C127">
            <v>53212</v>
          </cell>
          <cell r="D127" t="str">
            <v>Payment for Services - Volunteers</v>
          </cell>
          <cell r="H127" t="str">
            <v>Refer to Object Intersection Rules.</v>
          </cell>
          <cell r="I127" t="str">
            <v>Direct Preferred or Wtd. Students</v>
          </cell>
          <cell r="J127" t="str">
            <v>Direct Required</v>
          </cell>
          <cell r="K127" t="str">
            <v>Direct Preferred or Wtd. Students</v>
          </cell>
          <cell r="L127" t="str">
            <v>Direct Preferred or Wtd. Students</v>
          </cell>
          <cell r="M127" t="str">
            <v>None.  Use 0000 only.</v>
          </cell>
          <cell r="N127">
            <v>3</v>
          </cell>
          <cell r="O127">
            <v>0</v>
          </cell>
          <cell r="Q127" t="str">
            <v>Any Fund Types except 40 and 90.</v>
          </cell>
          <cell r="R127" t="str">
            <v>Any Location Types and related departments or school locations except 99|997, 99|998, and Location Type 15.  Can use the 99|999 with the Assigned Allocation Method.</v>
          </cell>
          <cell r="S127" t="str">
            <v>Functions 111, 213, 214, 216, 232, 431, and 433 only.</v>
          </cell>
          <cell r="T127" t="str">
            <v>Any Program except 97 and 98.  Can use 99 with the Assigned Allocation Method.</v>
          </cell>
          <cell r="U12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7" t="str">
            <v>Use Job Classification 0000 only for Non-Compensation and Non-Benefit Costs.</v>
          </cell>
          <cell r="W127">
            <v>3</v>
          </cell>
        </row>
        <row r="128">
          <cell r="C128">
            <v>53213</v>
          </cell>
          <cell r="D128" t="str">
            <v>Evaluations</v>
          </cell>
          <cell r="H128" t="str">
            <v>Refer to Object Intersection Rules.</v>
          </cell>
          <cell r="I128" t="str">
            <v>Direct Preferred or Wtd. Students</v>
          </cell>
          <cell r="J128" t="str">
            <v>Direct Required</v>
          </cell>
          <cell r="K128" t="str">
            <v>Direct Preferred or Wtd. Students</v>
          </cell>
          <cell r="L128" t="str">
            <v>Direct Preferred or Wtd. Students</v>
          </cell>
          <cell r="M128" t="str">
            <v>None.  Use 0000 only.</v>
          </cell>
          <cell r="N128">
            <v>3</v>
          </cell>
          <cell r="O128">
            <v>0</v>
          </cell>
          <cell r="Q128" t="str">
            <v>Any Fund Types except 40 and 90.</v>
          </cell>
          <cell r="R128" t="str">
            <v>Any Location Types and related departments or school locations except 99|997, 99|998, and Location Type 15.  Can use the 99|999 with the Assigned Allocation Method.</v>
          </cell>
          <cell r="S128" t="str">
            <v>Functions 211, 222, 232, 431, 433,and  531 only.</v>
          </cell>
          <cell r="T128" t="str">
            <v>Any Program except 97 and 98.  Can use 99 with the Assigned Allocation Method.</v>
          </cell>
          <cell r="U12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8" t="str">
            <v>Use Job Classification 0000 only for Non-Compensation and Non-Benefit Costs.</v>
          </cell>
          <cell r="W128">
            <v>3</v>
          </cell>
        </row>
        <row r="129">
          <cell r="C129">
            <v>53214</v>
          </cell>
          <cell r="D129" t="str">
            <v>Mentoring</v>
          </cell>
          <cell r="H129" t="str">
            <v>Refer to Object Intersection Rules.</v>
          </cell>
          <cell r="I129" t="str">
            <v>Direct Preferred or Wtd. Students</v>
          </cell>
          <cell r="J129" t="str">
            <v>Direct Required</v>
          </cell>
          <cell r="K129" t="str">
            <v>Direct Preferred or Wtd. Students</v>
          </cell>
          <cell r="L129" t="str">
            <v>Direct Preferred or Wtd. Students</v>
          </cell>
          <cell r="M129" t="str">
            <v>None.  Use 0000 only.</v>
          </cell>
          <cell r="N129">
            <v>3</v>
          </cell>
          <cell r="O129">
            <v>0</v>
          </cell>
          <cell r="Q129" t="str">
            <v>Any Fund Types except 40 and 90.</v>
          </cell>
          <cell r="R129" t="str">
            <v>Any Location Types and related departments or school locations except 99|997, 99|998, and Location Type 15.  Can use the 99|999 with the Assigned Allocation Method.</v>
          </cell>
          <cell r="S129" t="str">
            <v>Functions 214, 222, 431, and 433 only.</v>
          </cell>
          <cell r="T129" t="str">
            <v>Any Program except 97 and 98.  Can use 99 with the Assigned Allocation Method.</v>
          </cell>
          <cell r="U12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9" t="str">
            <v>Use Job Classification 0000 only for Non-Compensation and Non-Benefit Costs.</v>
          </cell>
          <cell r="W129">
            <v>3</v>
          </cell>
        </row>
        <row r="130">
          <cell r="C130">
            <v>53215</v>
          </cell>
          <cell r="D130" t="str">
            <v>GED Testing</v>
          </cell>
          <cell r="H130" t="str">
            <v>Refer to Object Intersection Rules.</v>
          </cell>
          <cell r="I130" t="str">
            <v>Direct Preferred or Wtd. Students</v>
          </cell>
          <cell r="J130" t="str">
            <v>Direct Required</v>
          </cell>
          <cell r="K130" t="str">
            <v>Direct Preferred or Wtd. Students</v>
          </cell>
          <cell r="L130" t="str">
            <v>Direct Preferred or Wtd. Students</v>
          </cell>
          <cell r="M130" t="str">
            <v>None.  Use 0000 only.</v>
          </cell>
          <cell r="N130">
            <v>3</v>
          </cell>
          <cell r="O130">
            <v>0</v>
          </cell>
          <cell r="Q130" t="str">
            <v>Any Fund Types except 40 and 90.</v>
          </cell>
          <cell r="R130" t="str">
            <v>Any Location Types and related departments or school locations except 99|997, 99|998, and Location Type 15.  Can use the 99|999 with the Assigned Allocation Method.</v>
          </cell>
          <cell r="S130" t="str">
            <v>Functions 211 and 431 only.</v>
          </cell>
          <cell r="T130" t="str">
            <v>Any Program except 97 and 98.  Can use 99 with the Assigned Allocation Method.</v>
          </cell>
          <cell r="U13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0" t="str">
            <v>Use Job Classification 0000 only for Non-Compensation and Non-Benefit Costs.</v>
          </cell>
          <cell r="W130">
            <v>3</v>
          </cell>
        </row>
        <row r="131">
          <cell r="C131">
            <v>53216</v>
          </cell>
          <cell r="D131" t="str">
            <v>Tutoring Services</v>
          </cell>
          <cell r="G131" t="str">
            <v>Added 9/19/07</v>
          </cell>
          <cell r="H131" t="str">
            <v>Refer to Object Intersection Rules.</v>
          </cell>
          <cell r="I131" t="str">
            <v>Direct Preferred or Wtd. Students</v>
          </cell>
          <cell r="J131" t="str">
            <v>Direct Required</v>
          </cell>
          <cell r="K131" t="str">
            <v>Direct Preferred or Wtd. Students</v>
          </cell>
          <cell r="L131" t="str">
            <v>Direct Preferred or Wtd. Students</v>
          </cell>
          <cell r="M131" t="str">
            <v>None.  Use 0000 only.</v>
          </cell>
          <cell r="N131">
            <v>3</v>
          </cell>
          <cell r="O131">
            <v>0</v>
          </cell>
          <cell r="Q131" t="str">
            <v>Any Fund Types except 40 and 90.</v>
          </cell>
          <cell r="R131" t="str">
            <v>Any Location Types and related departments or school locations except 99|997, 99|998, and Location Type 15.  Can use the 99|999 with the Assigned Allocation Method.</v>
          </cell>
          <cell r="S131" t="str">
            <v>Functions 214, 222, and 431 only.</v>
          </cell>
          <cell r="T131" t="str">
            <v>Any Program except 97 and 98.  Can use 99 with the Assigned Allocation Method.</v>
          </cell>
          <cell r="U13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1" t="str">
            <v>Use Job Classification 0000 only for Non-Compensation and Non-Benefit Costs.</v>
          </cell>
          <cell r="W131">
            <v>3</v>
          </cell>
        </row>
        <row r="132">
          <cell r="C132">
            <v>53217</v>
          </cell>
          <cell r="D132" t="str">
            <v>Parents as Teachers</v>
          </cell>
          <cell r="G132" t="str">
            <v>Added 10/3/07</v>
          </cell>
          <cell r="H132" t="str">
            <v>Refer to Object Intersection Rules.</v>
          </cell>
          <cell r="I132" t="str">
            <v>Direct Preferred or Wtd. Students</v>
          </cell>
          <cell r="J132" t="str">
            <v>Direct Required</v>
          </cell>
          <cell r="K132" t="str">
            <v>Direct Preferred or Wtd. Students</v>
          </cell>
          <cell r="L132" t="str">
            <v>Direct Preferred or Wtd. Students</v>
          </cell>
          <cell r="M132" t="str">
            <v>None.  Use 0000 only.</v>
          </cell>
          <cell r="N132">
            <v>3</v>
          </cell>
          <cell r="O132">
            <v>0</v>
          </cell>
          <cell r="Q132" t="str">
            <v>Any Fund Types except 40 and 90.</v>
          </cell>
          <cell r="R132" t="str">
            <v>Any Location Types and related departments or school locations except 99|997, 99|998, and Location Type 15.  Can use the 99|999 with the Assigned Allocation Method.</v>
          </cell>
          <cell r="S132" t="str">
            <v>Functions 214 and 431 only.</v>
          </cell>
          <cell r="T132" t="str">
            <v>Any Program except 97 and 98.  Can use 99 with the Assigned Allocation Method.</v>
          </cell>
          <cell r="U13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2" t="str">
            <v>Use Job Classification 0000 only for Non-Compensation and Non-Benefit Costs.</v>
          </cell>
          <cell r="W132">
            <v>3</v>
          </cell>
        </row>
        <row r="133">
          <cell r="C133">
            <v>53218</v>
          </cell>
          <cell r="D133" t="str">
            <v>Student Assistance</v>
          </cell>
          <cell r="G133" t="str">
            <v>Added 10/3/07</v>
          </cell>
          <cell r="H133" t="str">
            <v>Refer to Object Intersection Rules.</v>
          </cell>
          <cell r="I133" t="str">
            <v>Direct Preferred or Wtd. Students</v>
          </cell>
          <cell r="J133" t="str">
            <v>Direct Required</v>
          </cell>
          <cell r="K133" t="str">
            <v>Direct Preferred or Wtd. Students</v>
          </cell>
          <cell r="L133" t="str">
            <v>Direct Preferred or Wtd. Students</v>
          </cell>
          <cell r="M133" t="str">
            <v>None.  Use 0000 only.</v>
          </cell>
          <cell r="N133">
            <v>3</v>
          </cell>
          <cell r="O133">
            <v>0</v>
          </cell>
          <cell r="Q133" t="str">
            <v>Any Fund Types except 40 and 90.</v>
          </cell>
          <cell r="R133" t="str">
            <v>Any Location Types and related departments or school locations except 99|997, 99|998, and Location Type 15.  Can use the 99|999 with the Assigned Allocation Method.</v>
          </cell>
          <cell r="S133" t="str">
            <v>Functions 214, 232, and 431 only. Use Functions 214 or 431 for Scholarships and use Functions 232 or 431 for Student Assistance services.</v>
          </cell>
          <cell r="T133" t="str">
            <v>Any Program except 97 and 98.  Can use 99 with the Assigned Allocation Method.</v>
          </cell>
          <cell r="U13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3" t="str">
            <v>Use Job Classification 0000 only for Non-Compensation and Non-Benefit Costs.</v>
          </cell>
          <cell r="W133">
            <v>3</v>
          </cell>
        </row>
        <row r="134">
          <cell r="C134">
            <v>53219</v>
          </cell>
          <cell r="D134" t="str">
            <v>Social Workers</v>
          </cell>
          <cell r="G134" t="str">
            <v>Added 9/18/08</v>
          </cell>
          <cell r="H134" t="str">
            <v>Refer to Object Intersection Rules.</v>
          </cell>
          <cell r="I134" t="str">
            <v>Direct Preferred or Wtd. Students</v>
          </cell>
          <cell r="J134" t="str">
            <v>Direct Required</v>
          </cell>
          <cell r="K134" t="str">
            <v>Direct Preferred or Wtd. Students</v>
          </cell>
          <cell r="L134" t="str">
            <v>Direct Preferred or Wtd. Students</v>
          </cell>
          <cell r="M134" t="str">
            <v>None.  Use 0000 only.</v>
          </cell>
          <cell r="N134">
            <v>3</v>
          </cell>
          <cell r="O134">
            <v>0</v>
          </cell>
          <cell r="Q134" t="str">
            <v>Any Fund Types except 40 and 90.</v>
          </cell>
          <cell r="R134" t="str">
            <v>Any Location Types and related departments or school locations except 99|997, 99|998, and Location Type 15.  Can use the 99|999 with the Assigned Allocation Method.</v>
          </cell>
          <cell r="S134" t="str">
            <v>Functions 232 and 431 only.</v>
          </cell>
          <cell r="T134" t="str">
            <v>Any Program except 97 and 98.  Can use 99 with the Assigned Allocation Method.</v>
          </cell>
          <cell r="U13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4" t="str">
            <v>Use Job Classification 0000 only for Non-Compensation and Non-Benefit Costs.</v>
          </cell>
          <cell r="W134">
            <v>3</v>
          </cell>
        </row>
        <row r="135">
          <cell r="C135">
            <v>53220</v>
          </cell>
          <cell r="D135" t="str">
            <v>Other Purchased Professional Educational Services</v>
          </cell>
          <cell r="G135" t="str">
            <v>Added 4/15/08</v>
          </cell>
          <cell r="H135" t="str">
            <v>Refer to Object Intersection Rules.</v>
          </cell>
          <cell r="I135" t="str">
            <v>Direct Preferred or Wtd. Students</v>
          </cell>
          <cell r="J135" t="str">
            <v>Direct Required</v>
          </cell>
          <cell r="K135" t="str">
            <v>Direct Preferred or Wtd. Students</v>
          </cell>
          <cell r="L135" t="str">
            <v>Direct Preferred or Wtd. Students</v>
          </cell>
          <cell r="M135" t="str">
            <v>None.  Use 0000 only.</v>
          </cell>
          <cell r="N135">
            <v>3</v>
          </cell>
          <cell r="O135">
            <v>0</v>
          </cell>
          <cell r="Q135" t="str">
            <v>Any Fund Types except 40 and 90.</v>
          </cell>
          <cell r="R135" t="str">
            <v>Any Location Types and related departments or school locations except 99|997, 99|998, and Location Type 15.  Can use the 99|999 with the Assigned Allocation Method.</v>
          </cell>
          <cell r="S135" t="str">
            <v>Any Function except 000, 321, 331, 332, 411, 421, 422, 432, 441, 997, 998, and 999.</v>
          </cell>
          <cell r="T135" t="str">
            <v>Any Program except 97 and 98.  Can use 99 with the Assigned Allocation Method.</v>
          </cell>
          <cell r="U13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5" t="str">
            <v>Use Job Classification 0000 only for Non-Compensation and Non-Benefit Costs.</v>
          </cell>
          <cell r="W135">
            <v>3</v>
          </cell>
        </row>
        <row r="136">
          <cell r="C136">
            <v>53221</v>
          </cell>
          <cell r="D136" t="str">
            <v>Virtual Classrooms</v>
          </cell>
          <cell r="G136" t="str">
            <v>Added 2/25/10</v>
          </cell>
          <cell r="H136" t="str">
            <v>Refer to Object Intersection Rules.</v>
          </cell>
          <cell r="I136" t="str">
            <v>Direct Preferred or Wtd. Students</v>
          </cell>
          <cell r="J136" t="str">
            <v>Direct Required</v>
          </cell>
          <cell r="K136" t="str">
            <v>Direct Preferred or Wtd. Students</v>
          </cell>
          <cell r="L136" t="str">
            <v>Direct Preferred or Wtd. Students</v>
          </cell>
          <cell r="M136" t="str">
            <v>None.  Use 0000 only.</v>
          </cell>
          <cell r="N136">
            <v>3</v>
          </cell>
          <cell r="O136">
            <v>0</v>
          </cell>
          <cell r="Q136" t="str">
            <v>Any Fund Types except 40 and 90.</v>
          </cell>
          <cell r="R136" t="str">
            <v>Use the School Locations(s) offering the Virtual Classrooms.  Can use the 99|999 with the Assigned Allocation Method.</v>
          </cell>
          <cell r="S136" t="str">
            <v>Functions 121 and 431 only.</v>
          </cell>
          <cell r="T136" t="str">
            <v>Any Program except 97 and 98.  Can use 99 with the Assigned Allocation Method.</v>
          </cell>
          <cell r="U13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6" t="str">
            <v>Use Job Classification 0000 only for Non-Compensation and Non-Benefit Costs.</v>
          </cell>
          <cell r="W136">
            <v>3</v>
          </cell>
        </row>
        <row r="137">
          <cell r="C137">
            <v>53222</v>
          </cell>
          <cell r="D137" t="str">
            <v>Web-based Supplemental Instructional Programs</v>
          </cell>
          <cell r="G137" t="str">
            <v>Added 3/19/10</v>
          </cell>
          <cell r="H137" t="str">
            <v>Refer to Object Intersection Rules.</v>
          </cell>
          <cell r="I137" t="str">
            <v>Direct Preferred or Wtd. Students</v>
          </cell>
          <cell r="J137" t="str">
            <v>Direct Required</v>
          </cell>
          <cell r="K137" t="str">
            <v>Direct Preferred or Wtd. Students</v>
          </cell>
          <cell r="L137" t="str">
            <v>Direct Preferred or Wtd. Students</v>
          </cell>
          <cell r="M137" t="str">
            <v>None.  Use 0000 only.</v>
          </cell>
          <cell r="N137">
            <v>3</v>
          </cell>
          <cell r="O137">
            <v>0</v>
          </cell>
          <cell r="Q137" t="str">
            <v>Any Fund Types except 40 and 90.</v>
          </cell>
          <cell r="R137" t="str">
            <v>Location Types 03 through 10 and 23 through 25 and related school locations.  Can use the 99|999 with the Assigned Allocation Method.</v>
          </cell>
          <cell r="S137" t="str">
            <v>Functions 121, 241, 431, and 433 only.</v>
          </cell>
          <cell r="T137" t="str">
            <v>Any Program except 97 and 98.  Can use 99 with the Assigned Allocation Method.</v>
          </cell>
          <cell r="U13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7" t="str">
            <v>Use Job Classification 0000 only for Non-Compensation and Non-Benefit Costs.</v>
          </cell>
          <cell r="W137">
            <v>3</v>
          </cell>
        </row>
        <row r="138">
          <cell r="C138">
            <v>53223</v>
          </cell>
          <cell r="D138" t="str">
            <v>Instructional Teachers</v>
          </cell>
          <cell r="G138" t="str">
            <v>Added 3/11/11</v>
          </cell>
          <cell r="H138" t="str">
            <v>Refer to Object Intersection Rules.</v>
          </cell>
          <cell r="I138" t="str">
            <v>Direct Preferred or Wtd. Students</v>
          </cell>
          <cell r="J138" t="str">
            <v>Direct Required</v>
          </cell>
          <cell r="K138" t="str">
            <v>Direct Preferred or Wtd. Students</v>
          </cell>
          <cell r="L138" t="str">
            <v>Direct Preferred or Wtd. Students</v>
          </cell>
          <cell r="M138" t="str">
            <v>None.  Use 0000 only.</v>
          </cell>
          <cell r="N138">
            <v>3</v>
          </cell>
          <cell r="O138">
            <v>0</v>
          </cell>
          <cell r="Q138" t="str">
            <v>Any Fund Types except 40 and 90.</v>
          </cell>
          <cell r="R138" t="str">
            <v>Location Types 03 through 10, 23 through 25 and 33 through 35 with related school locations only.</v>
          </cell>
          <cell r="S138" t="str">
            <v>Functions 111, 112, 113, 215, and 431 only.</v>
          </cell>
          <cell r="T138" t="str">
            <v>Any Program except 97 and 98.  Can use 99 with the Assigned Allocation Method.</v>
          </cell>
          <cell r="U13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8" t="str">
            <v>Use Job Classification 0000 only for Non-Compensation and Non-Benefit Costs.</v>
          </cell>
          <cell r="W138">
            <v>3</v>
          </cell>
        </row>
        <row r="139">
          <cell r="C139">
            <v>53224</v>
          </cell>
          <cell r="D139" t="str">
            <v>Personal-Care Attendants</v>
          </cell>
          <cell r="G139" t="str">
            <v>Added 4/8/11</v>
          </cell>
          <cell r="H139" t="str">
            <v>Refer to Object Intersection Rules.</v>
          </cell>
          <cell r="I139" t="str">
            <v>Direct Preferred or Wtd. Students</v>
          </cell>
          <cell r="J139" t="str">
            <v>Direct Required</v>
          </cell>
          <cell r="K139" t="str">
            <v>Direct Preferred or Wtd. Students</v>
          </cell>
          <cell r="L139" t="str">
            <v>Direct Preferred or Wtd. Students</v>
          </cell>
          <cell r="M139" t="str">
            <v>None.  Use 0000 only.</v>
          </cell>
          <cell r="N139">
            <v>3</v>
          </cell>
          <cell r="O139">
            <v>0</v>
          </cell>
          <cell r="Q139" t="str">
            <v>Any Fund Types except 40 and 90.</v>
          </cell>
          <cell r="R139" t="str">
            <v>Location Types 03 through 10, 23 through 25 and 33 through 35 with related school locations only.</v>
          </cell>
          <cell r="S139" t="str">
            <v>Functions 232 and 431 only.</v>
          </cell>
          <cell r="T139" t="str">
            <v>Any Program except 97 and 98.  Can use 99 with the Assigned Allocation Method.</v>
          </cell>
          <cell r="U1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9" t="str">
            <v>Use Job Classification 0000 only for Non-Compensation and Non-Benefit Costs.</v>
          </cell>
          <cell r="W139">
            <v>3</v>
          </cell>
        </row>
        <row r="140">
          <cell r="C140">
            <v>53300</v>
          </cell>
          <cell r="D140" t="str">
            <v>Professional Employee Training and Development Services</v>
          </cell>
          <cell r="H140" t="str">
            <v>Reporting Level Account only.  Transactional entries are NOT allowed with this Account.</v>
          </cell>
          <cell r="I140" t="str">
            <v>N/A</v>
          </cell>
          <cell r="J140" t="str">
            <v>N/A</v>
          </cell>
          <cell r="K140" t="str">
            <v>N/A</v>
          </cell>
          <cell r="L140" t="str">
            <v>N/A</v>
          </cell>
          <cell r="M140" t="str">
            <v>N/A</v>
          </cell>
          <cell r="N140" t="str">
            <v>N/A</v>
          </cell>
          <cell r="O140">
            <v>0</v>
          </cell>
          <cell r="Q140" t="str">
            <v>No entries allowed to this Account.</v>
          </cell>
          <cell r="R140" t="str">
            <v>No entries allowed to this Account.</v>
          </cell>
          <cell r="S140" t="str">
            <v>No entries allowed to this Account.</v>
          </cell>
          <cell r="T140" t="str">
            <v>No entries allowed to this Account.</v>
          </cell>
          <cell r="U140" t="str">
            <v>No entries allowed to this Account.</v>
          </cell>
          <cell r="V140" t="str">
            <v>No entries allowed to this Account.</v>
          </cell>
          <cell r="W140">
            <v>2</v>
          </cell>
        </row>
        <row r="141">
          <cell r="C141">
            <v>53301</v>
          </cell>
          <cell r="D141" t="str">
            <v>Professional Development and Training Services</v>
          </cell>
          <cell r="G141" t="str">
            <v>Name Chg 10/8</v>
          </cell>
          <cell r="H141" t="str">
            <v>Refer to Object Intersection Rules.</v>
          </cell>
          <cell r="I141" t="str">
            <v>Direct Preferred or Wtd. Teachers</v>
          </cell>
          <cell r="J141" t="str">
            <v>Direct Required</v>
          </cell>
          <cell r="K141" t="str">
            <v>Direct Preferred or Wtd. Teachers</v>
          </cell>
          <cell r="L141" t="str">
            <v>Direct Required</v>
          </cell>
          <cell r="M141" t="str">
            <v>None.  Use 0000 only.</v>
          </cell>
          <cell r="N141">
            <v>3</v>
          </cell>
          <cell r="O141">
            <v>0</v>
          </cell>
          <cell r="Q141" t="str">
            <v>Any Fund Types except 40 and 90.</v>
          </cell>
          <cell r="R141" t="str">
            <v>Any Location Types and related departments or school locations except 99|997, 99|998, and Location Type 15.  Can use the 99|999 with the Assigned Allocation Method.</v>
          </cell>
          <cell r="S141"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1" t="str">
            <v>Any Program except 97 and 98.  Can use 99 with the Assigned Allocation Method.</v>
          </cell>
          <cell r="U141" t="str">
            <v>Use the specific Subject account for the Subject to which Professional Development Services are rendered ("Follow the Topic").  For General Education courses related to Instruction, use Subject 0000.  For courses not related to a specific Subject or Instruction, use Subject 2500.</v>
          </cell>
          <cell r="V141" t="str">
            <v>Use Job Classification 0000 only for Non-Compensation and Non-Benefit Costs.</v>
          </cell>
          <cell r="W141">
            <v>3</v>
          </cell>
        </row>
        <row r="142">
          <cell r="C142">
            <v>53302</v>
          </cell>
          <cell r="D142" t="str">
            <v>Curriculum Development</v>
          </cell>
          <cell r="H142" t="str">
            <v>Refer to Object Intersection Rules.</v>
          </cell>
          <cell r="I142" t="str">
            <v>Direct Preferred or Wtd. Teachers</v>
          </cell>
          <cell r="J142" t="str">
            <v>Direct Required</v>
          </cell>
          <cell r="K142" t="str">
            <v>Direct Preferred or Wtd. Teachers</v>
          </cell>
          <cell r="L142" t="str">
            <v>Direct Preferred or Wtd. Teachers</v>
          </cell>
          <cell r="M142" t="str">
            <v>None.  Use 0000 only.</v>
          </cell>
          <cell r="N142">
            <v>3</v>
          </cell>
          <cell r="O142">
            <v>0</v>
          </cell>
          <cell r="Q142" t="str">
            <v>Any Fund Types except 40 and 90.</v>
          </cell>
          <cell r="R142" t="str">
            <v>Any Location Types and related departments or school locations except 99|997, 99|998, and Location Type 15.  Can use the 99|999 with the Assigned Allocation Method.</v>
          </cell>
          <cell r="S142" t="str">
            <v>Functions 221 and 431 only.</v>
          </cell>
          <cell r="T142" t="str">
            <v>Any Program except 97 and 98.  Can use 99 with the Assigned Allocation Method.</v>
          </cell>
          <cell r="U14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42" t="str">
            <v>Use Job Classification 0000 only for Non-Compensation and Non-Benefit Costs.</v>
          </cell>
          <cell r="W142">
            <v>3</v>
          </cell>
        </row>
        <row r="143">
          <cell r="C143">
            <v>53303</v>
          </cell>
          <cell r="D143" t="str">
            <v>Conferences/Workshops</v>
          </cell>
          <cell r="G143" t="str">
            <v>Changed Name 2/26/08</v>
          </cell>
          <cell r="H143" t="str">
            <v>Refer to Object Intersection Rules.</v>
          </cell>
          <cell r="I143" t="str">
            <v>Direct Preferred or Wtd. Teachers</v>
          </cell>
          <cell r="J143" t="str">
            <v>Direct Required</v>
          </cell>
          <cell r="K143" t="str">
            <v>Direct Preferred or Wtd. Teachers</v>
          </cell>
          <cell r="L143" t="str">
            <v>Direct Preferred or Wtd. Teachers</v>
          </cell>
          <cell r="M143" t="str">
            <v>None.  Use 0000 only.</v>
          </cell>
          <cell r="N143">
            <v>3</v>
          </cell>
          <cell r="O143">
            <v>0</v>
          </cell>
          <cell r="Q143" t="str">
            <v>Any Fund Types except 40 and 90.</v>
          </cell>
          <cell r="R143" t="str">
            <v>Any Location Types and related departments or school locations except 99|997, 99|998, and Location Type 15.  Can use the 99|999 with the Assigned Allocation Method.</v>
          </cell>
          <cell r="S143" t="str">
            <v>Functions 211, 212, 213, 214, 216, 221, 222, 231, 232, 311, 312, 313, 321, 331, 332, 431, 433, 511, 512, 521, 531, and 532 only.</v>
          </cell>
          <cell r="T143" t="str">
            <v>Any Program except 97 and 98.  Can use 99 with the Assigned Allocation Method.</v>
          </cell>
          <cell r="U143" t="str">
            <v>Use the specific Subject account for the Subject to which the Conference/Workshops are related ("Follow the Topic").  For General Education services related to Instruction, use Subject 0000.  For courses not related to a specific Subject or Instruction, use Subject 2500.</v>
          </cell>
          <cell r="V143" t="str">
            <v>Use Job Classification 0000 only for Non-Compensation and Non-Benefit Costs.</v>
          </cell>
          <cell r="W143">
            <v>3</v>
          </cell>
        </row>
        <row r="144">
          <cell r="C144">
            <v>53400</v>
          </cell>
          <cell r="D144" t="str">
            <v>Other Professional Services</v>
          </cell>
          <cell r="H144" t="str">
            <v>Reporting Level Account only.  Transactional entries are NOT allowed with this Account.</v>
          </cell>
          <cell r="I144" t="str">
            <v>N/A</v>
          </cell>
          <cell r="J144" t="str">
            <v>N/A</v>
          </cell>
          <cell r="K144" t="str">
            <v>N/A</v>
          </cell>
          <cell r="L144" t="str">
            <v>N/A</v>
          </cell>
          <cell r="M144" t="str">
            <v>N/A</v>
          </cell>
          <cell r="N144" t="str">
            <v>N/A</v>
          </cell>
          <cell r="O144">
            <v>0</v>
          </cell>
          <cell r="Q144" t="str">
            <v>No entries allowed to this Account.</v>
          </cell>
          <cell r="R144" t="str">
            <v>No entries allowed to this Account.</v>
          </cell>
          <cell r="S144" t="str">
            <v>No entries allowed to this Account.</v>
          </cell>
          <cell r="T144" t="str">
            <v>No entries allowed to this Account.</v>
          </cell>
          <cell r="U144" t="str">
            <v>No entries allowed to this Account.</v>
          </cell>
          <cell r="V144" t="str">
            <v>No entries allowed to this Account.</v>
          </cell>
          <cell r="W144">
            <v>2</v>
          </cell>
        </row>
        <row r="145">
          <cell r="C145">
            <v>53401</v>
          </cell>
          <cell r="D145" t="str">
            <v>Auditing/Actuarial Services</v>
          </cell>
          <cell r="H145" t="str">
            <v>Refer to Object Intersection Rules.</v>
          </cell>
          <cell r="I145" t="str">
            <v>Direct Required</v>
          </cell>
          <cell r="J145" t="str">
            <v>Direct Required</v>
          </cell>
          <cell r="K145" t="str">
            <v>Direct Required</v>
          </cell>
          <cell r="L145" t="str">
            <v>Direct Required</v>
          </cell>
          <cell r="M145" t="str">
            <v>None.  Use 0000 only.</v>
          </cell>
          <cell r="N145">
            <v>0</v>
          </cell>
          <cell r="O145">
            <v>0</v>
          </cell>
          <cell r="Q145" t="str">
            <v>Any Fund Types except 40 and 90.</v>
          </cell>
          <cell r="R145" t="str">
            <v>Locations 02|100 through 02|104 only.</v>
          </cell>
          <cell r="S145" t="str">
            <v>Function 332 only.</v>
          </cell>
          <cell r="T145" t="str">
            <v>Program 00 only.</v>
          </cell>
          <cell r="U145" t="str">
            <v>Subject 2500 only.</v>
          </cell>
          <cell r="V145" t="str">
            <v>Use Job Classification 0000 only for Non-Compensation and Non-Benefit Costs.</v>
          </cell>
          <cell r="W145">
            <v>3</v>
          </cell>
        </row>
        <row r="146">
          <cell r="C146">
            <v>53402</v>
          </cell>
          <cell r="D146" t="str">
            <v>Legal Services</v>
          </cell>
          <cell r="F146" t="str">
            <v>If SPED, allocate directly.  If not, None</v>
          </cell>
          <cell r="G146" t="str">
            <v>Changed Name 2/26/08</v>
          </cell>
          <cell r="H146" t="str">
            <v>Refer to Object Intersection Rules.</v>
          </cell>
          <cell r="I146" t="str">
            <v>Direct Required</v>
          </cell>
          <cell r="J146" t="str">
            <v>Direct Required</v>
          </cell>
          <cell r="K146" t="str">
            <v>Direct Required</v>
          </cell>
          <cell r="L146" t="str">
            <v>Direct Required</v>
          </cell>
          <cell r="M146" t="str">
            <v>None.  Use 0000 only.</v>
          </cell>
          <cell r="N146">
            <v>0</v>
          </cell>
          <cell r="O146">
            <v>0</v>
          </cell>
          <cell r="Q146" t="str">
            <v>Any Fund Types except 40 and 90.</v>
          </cell>
          <cell r="R146" t="str">
            <v>Location Types 01 and 02 only and appropriate departments.</v>
          </cell>
          <cell r="S146" t="str">
            <v>Function 532 only.</v>
          </cell>
          <cell r="T146" t="str">
            <v>Program 00 with Subject 2500 and Program 20 with Subject 2130 only.</v>
          </cell>
          <cell r="U146" t="str">
            <v>Subject 2130 with Program 20 Series and 2500 with Program 00 only.</v>
          </cell>
          <cell r="V146" t="str">
            <v>Use Job Classification 0000 only for Non-Compensation and Non-Benefit Costs.</v>
          </cell>
          <cell r="W146">
            <v>3</v>
          </cell>
        </row>
        <row r="147">
          <cell r="C147">
            <v>53403</v>
          </cell>
          <cell r="D147" t="str">
            <v>Health Services Providers - For Students</v>
          </cell>
          <cell r="F147" t="str">
            <v>Could be shared services or direct</v>
          </cell>
          <cell r="G147" t="str">
            <v>Changed Name 2/11/08</v>
          </cell>
          <cell r="H147" t="str">
            <v>Refer to Object Intersection Rules.</v>
          </cell>
          <cell r="I147" t="str">
            <v>Direct Preferred or Wtd. Students</v>
          </cell>
          <cell r="J147" t="str">
            <v>Direct Required</v>
          </cell>
          <cell r="K147" t="str">
            <v>Direct Required</v>
          </cell>
          <cell r="L147" t="str">
            <v>Direct Required</v>
          </cell>
          <cell r="M147" t="str">
            <v>None.  Use 0000 only.</v>
          </cell>
          <cell r="N147">
            <v>1</v>
          </cell>
          <cell r="O147">
            <v>0</v>
          </cell>
          <cell r="P147">
            <v>1</v>
          </cell>
          <cell r="Q147" t="str">
            <v>Any Fund Types except 40 and 90.</v>
          </cell>
          <cell r="R147" t="str">
            <v>Location Types 03 through 10 and related school locations.  Can use the 99|999 with the Assigned Allocation Method.</v>
          </cell>
          <cell r="S147" t="str">
            <v>Functions 213 and 216 only.</v>
          </cell>
          <cell r="T147" t="str">
            <v>Any Program except 97, 98, and 99.</v>
          </cell>
          <cell r="U147"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47" t="str">
            <v>Use Job Classification 0000 only for Non-Compensation and Non-Benefit Costs.</v>
          </cell>
          <cell r="W147">
            <v>3</v>
          </cell>
        </row>
        <row r="148">
          <cell r="C148">
            <v>53404</v>
          </cell>
          <cell r="D148" t="str">
            <v>Compliance</v>
          </cell>
          <cell r="H148" t="str">
            <v>Refer to Object Intersection Rules.</v>
          </cell>
          <cell r="I148" t="str">
            <v>Direct Required</v>
          </cell>
          <cell r="J148" t="str">
            <v>Direct Required</v>
          </cell>
          <cell r="K148" t="str">
            <v>Direct Required</v>
          </cell>
          <cell r="L148" t="str">
            <v>Direct Required</v>
          </cell>
          <cell r="M148" t="str">
            <v>None.  Use 0000 only.</v>
          </cell>
          <cell r="N148">
            <v>0</v>
          </cell>
          <cell r="O148">
            <v>0</v>
          </cell>
          <cell r="P148">
            <v>1</v>
          </cell>
          <cell r="Q148" t="str">
            <v>Any Fund Types except 40 and 90.</v>
          </cell>
          <cell r="R148" t="str">
            <v>Any Location Type and related departments or school locations except 99|997, 99|998, 99|999 and Location Type 15.</v>
          </cell>
          <cell r="S148" t="str">
            <v>Functions 231, 312, 331, 332, 521, and 531 only.</v>
          </cell>
          <cell r="T148" t="str">
            <v>Any Program except 97, 98, and 99.</v>
          </cell>
          <cell r="U148" t="str">
            <v>May not use Subjects 9700, 9800, or 9900.  Refer to the General Function/Subject Rules and the required Location Type/Subject Rules for guidance on determining the proper Subject account(s) to use with Function and Location accounts, respectively.</v>
          </cell>
          <cell r="V148" t="str">
            <v>Use Job Classification 0000 only for Non-Compensation and Non-Benefit Costs.</v>
          </cell>
          <cell r="W148">
            <v>3</v>
          </cell>
        </row>
        <row r="149">
          <cell r="C149">
            <v>53405</v>
          </cell>
          <cell r="D149" t="str">
            <v>Private Pension Advisors</v>
          </cell>
          <cell r="G149" t="str">
            <v>Added 07/16/08; changed Location allocation to Weighted Payroll from Square Feet 06/11/09</v>
          </cell>
          <cell r="H149" t="str">
            <v>Refer to Object Intersection Rules.</v>
          </cell>
          <cell r="I149" t="str">
            <v>Direct Preferred or Wtd. Payroll</v>
          </cell>
          <cell r="J149" t="str">
            <v>Direct Required</v>
          </cell>
          <cell r="K149" t="str">
            <v>Direct Required</v>
          </cell>
          <cell r="L149" t="str">
            <v>Direct Required</v>
          </cell>
          <cell r="M149" t="str">
            <v>None.  Use 0000 only.</v>
          </cell>
          <cell r="N149">
            <v>0</v>
          </cell>
          <cell r="O149">
            <v>0</v>
          </cell>
          <cell r="Q149" t="str">
            <v>Any Fund Types except 40 and 90.</v>
          </cell>
          <cell r="R149" t="str">
            <v>Any Location Types and related departments or school locations except 99|997, 99|998, and Location Type 15.  Can use the 99|999 with the Assigned Allocation Method.</v>
          </cell>
          <cell r="S149" t="str">
            <v>Function 332 only.</v>
          </cell>
          <cell r="T149" t="str">
            <v>Program 00 only.</v>
          </cell>
          <cell r="U149" t="str">
            <v>Subject 2500 only.</v>
          </cell>
          <cell r="V149" t="str">
            <v>Use Job Classification 0000 only for Non-Compensation and Non-Benefit Costs.</v>
          </cell>
          <cell r="W149">
            <v>3</v>
          </cell>
        </row>
        <row r="150">
          <cell r="C150">
            <v>53406</v>
          </cell>
          <cell r="D150" t="str">
            <v>Other Services</v>
          </cell>
          <cell r="H150" t="str">
            <v>Refer to Object Intersection Rules.</v>
          </cell>
          <cell r="I150" t="str">
            <v>Direct Preferred or Wtd. Students</v>
          </cell>
          <cell r="J150" t="str">
            <v>Direct Required</v>
          </cell>
          <cell r="K150" t="str">
            <v>Direct Required</v>
          </cell>
          <cell r="L150" t="str">
            <v>Direct Required</v>
          </cell>
          <cell r="M150" t="str">
            <v>None.  Use 0000 only.</v>
          </cell>
          <cell r="N150">
            <v>0</v>
          </cell>
          <cell r="O150">
            <v>0</v>
          </cell>
          <cell r="P150">
            <v>1</v>
          </cell>
          <cell r="Q150" t="str">
            <v>Any Fund Types except 40 and 90.</v>
          </cell>
          <cell r="R150" t="str">
            <v>Any Location Types and related departments or school locations except 99|997, 99|998, and Location Type 15.  Can use the 99|999 with the Assigned Allocation Method.</v>
          </cell>
          <cell r="S150" t="str">
            <v>Any Function except 000, 112, 411, 421, 997, 998, and 999.</v>
          </cell>
          <cell r="T150" t="str">
            <v>Any Program except 97, 98, and 99.</v>
          </cell>
          <cell r="U150" t="str">
            <v>May not use Subjects 9700, 9800, or 9900.  Refer to the General Function/Subject Rules and the required Location Type/Subject Rules for guidance on determining the proper Subject account(s) to use with Function and Location accounts, respectively.</v>
          </cell>
          <cell r="V150" t="str">
            <v>Use Job Classification 0000 only for Non-Compensation and Non-Benefit Costs.</v>
          </cell>
          <cell r="W150">
            <v>3</v>
          </cell>
        </row>
        <row r="151">
          <cell r="C151">
            <v>53407</v>
          </cell>
          <cell r="D151" t="str">
            <v>Bond Raising Contractors</v>
          </cell>
          <cell r="H151" t="str">
            <v>Refer to Object Intersection Rules.</v>
          </cell>
          <cell r="I151" t="str">
            <v>Direct Required</v>
          </cell>
          <cell r="J151" t="str">
            <v>Direct Required</v>
          </cell>
          <cell r="K151" t="str">
            <v>Direct Required</v>
          </cell>
          <cell r="L151" t="str">
            <v>Direct Required</v>
          </cell>
          <cell r="M151" t="str">
            <v>None.  Use 0000 only.</v>
          </cell>
          <cell r="N151">
            <v>0</v>
          </cell>
          <cell r="O151">
            <v>0</v>
          </cell>
          <cell r="P151">
            <v>1</v>
          </cell>
          <cell r="Q151" t="str">
            <v>Any Fund Types except 40 and 90.</v>
          </cell>
          <cell r="R151" t="str">
            <v>Any Location Type and related departments or school locations except 99|997, 99|998, 99|999 and Location Type 15.</v>
          </cell>
          <cell r="S151" t="str">
            <v>Function 422 only.</v>
          </cell>
          <cell r="T151" t="str">
            <v>Any Program except 97, 98, and 99.</v>
          </cell>
          <cell r="U151" t="str">
            <v>May not use Subjects 9700, 9800, or 9900.  Refer to the General Function/Subject Rules and the required Location Type/Subject Rules for guidance on determining the proper Subject account(s) to use with Function and Location accounts, respectively.</v>
          </cell>
          <cell r="V151" t="str">
            <v>Use Job Classification 0000 only for Non-Compensation and Non-Benefit Costs.</v>
          </cell>
          <cell r="W151">
            <v>3</v>
          </cell>
        </row>
        <row r="152">
          <cell r="C152">
            <v>53408</v>
          </cell>
          <cell r="D152" t="str">
            <v>Board Elections</v>
          </cell>
          <cell r="H152" t="str">
            <v>Refer to Object Intersection Rules.</v>
          </cell>
          <cell r="I152" t="str">
            <v>Direct Required</v>
          </cell>
          <cell r="J152" t="str">
            <v>Direct Required</v>
          </cell>
          <cell r="K152" t="str">
            <v>Direct Required</v>
          </cell>
          <cell r="L152" t="str">
            <v>Direct Required</v>
          </cell>
          <cell r="M152" t="str">
            <v>None.  Use 0000 only.</v>
          </cell>
          <cell r="N152">
            <v>0</v>
          </cell>
          <cell r="O152">
            <v>0</v>
          </cell>
          <cell r="P152">
            <v>1</v>
          </cell>
          <cell r="Q152" t="str">
            <v>Any Fund Types except 40 and 90.</v>
          </cell>
          <cell r="R152" t="str">
            <v>Any Location Type and related departments or school locations except 99|997, 99|998, 99|999 and Location Type 15.</v>
          </cell>
          <cell r="S152" t="str">
            <v>Function 531 only.</v>
          </cell>
          <cell r="T152" t="str">
            <v>Any Program except 97, 98, and 99.</v>
          </cell>
          <cell r="U152" t="str">
            <v>May not use Subjects 9700, 9800, or 9900.  Refer to the General Function/Subject Rules and the required Location Type/Subject Rules for guidance on determining the proper Subject account(s) to use with Function and Location accounts, respectively.</v>
          </cell>
          <cell r="V152" t="str">
            <v>Use Job Classification 0000 only for Non-Compensation and Non-Benefit Costs.</v>
          </cell>
          <cell r="W152">
            <v>3</v>
          </cell>
        </row>
        <row r="153">
          <cell r="C153">
            <v>53409</v>
          </cell>
          <cell r="D153" t="str">
            <v>Negotiations/Arbitration</v>
          </cell>
          <cell r="H153" t="str">
            <v>Refer to Object Intersection Rules.</v>
          </cell>
          <cell r="I153" t="str">
            <v>Direct Required</v>
          </cell>
          <cell r="J153" t="str">
            <v>Direct Required</v>
          </cell>
          <cell r="K153" t="str">
            <v>Direct Required</v>
          </cell>
          <cell r="L153" t="str">
            <v>Direct Required</v>
          </cell>
          <cell r="M153" t="str">
            <v>None.  Use 0000 only.</v>
          </cell>
          <cell r="N153">
            <v>0</v>
          </cell>
          <cell r="O153">
            <v>0</v>
          </cell>
          <cell r="P153">
            <v>1</v>
          </cell>
          <cell r="Q153" t="str">
            <v>Any Fund Types except 40 and 90.</v>
          </cell>
          <cell r="R153" t="str">
            <v>Any Location Type and related departments or school locations except 99|997, 99|998, 99|999 and Location Type 15.</v>
          </cell>
          <cell r="S153" t="str">
            <v>Functions 441, 531, and 532 only.</v>
          </cell>
          <cell r="T153" t="str">
            <v>Any Program except 97, 98, and 99.</v>
          </cell>
          <cell r="U153" t="str">
            <v>May not use Subjects 9700, 9800, or 9900.  Refer to the General Function/Subject Rules and the required Location Type/Subject Rules for guidance on determining the proper Subject account(s) to use with Function and Location accounts, respectively.</v>
          </cell>
          <cell r="V153" t="str">
            <v>Use Job Classification 0000 only for Non-Compensation and Non-Benefit Costs.</v>
          </cell>
          <cell r="W153">
            <v>3</v>
          </cell>
        </row>
        <row r="154">
          <cell r="C154">
            <v>53410</v>
          </cell>
          <cell r="D154" t="str">
            <v>Police and Fire Details</v>
          </cell>
          <cell r="G154" t="str">
            <v>Changed Name 2/11/08</v>
          </cell>
          <cell r="H154" t="str">
            <v>Refer to Object Intersection Rules.</v>
          </cell>
          <cell r="I154" t="str">
            <v>Direct Preferred or Wtd. Students</v>
          </cell>
          <cell r="J154" t="str">
            <v>Direct Required</v>
          </cell>
          <cell r="K154" t="str">
            <v>Direct Preferred or Wtd. Students</v>
          </cell>
          <cell r="L154" t="str">
            <v>Direct Preferred or Wtd. Students</v>
          </cell>
          <cell r="M154" t="str">
            <v>None.  Use 0000 only.</v>
          </cell>
          <cell r="N154">
            <v>3</v>
          </cell>
          <cell r="O154">
            <v>0</v>
          </cell>
          <cell r="Q154" t="str">
            <v>Any Fund Types except 40 and 90.</v>
          </cell>
          <cell r="R154" t="str">
            <v>Any Location Types and related departments or school locations except 99|997, 99|998, and Location Type 15.  Can use the 99|999 with the Assigned Allocation Method.</v>
          </cell>
          <cell r="S154" t="str">
            <v>Functions 213, 214, 313, and 433 only.</v>
          </cell>
          <cell r="T154" t="str">
            <v>Any Program except 97 and 98.  Can use 99 with the Assigned Allocation Method.</v>
          </cell>
          <cell r="U15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54" t="str">
            <v>Use Job Classification 0000 only for Non-Compensation and Non-Benefit Costs.</v>
          </cell>
          <cell r="W154">
            <v>3</v>
          </cell>
        </row>
        <row r="155">
          <cell r="C155">
            <v>53411</v>
          </cell>
          <cell r="D155" t="str">
            <v>Physicians</v>
          </cell>
          <cell r="H155" t="str">
            <v>Refer to Object Intersection Rules.</v>
          </cell>
          <cell r="I155" t="str">
            <v>Direct Preferred or Wtd. Students</v>
          </cell>
          <cell r="J155" t="str">
            <v>Direct Required</v>
          </cell>
          <cell r="K155" t="str">
            <v>Direct Preferred or Wtd. Students</v>
          </cell>
          <cell r="L155" t="str">
            <v>Direct Required</v>
          </cell>
          <cell r="M155" t="str">
            <v>None.  Use 0000 only.</v>
          </cell>
          <cell r="N155">
            <v>3</v>
          </cell>
          <cell r="O155">
            <v>0</v>
          </cell>
          <cell r="Q155" t="str">
            <v>Any Fund Types except 40 and 90.</v>
          </cell>
          <cell r="R155" t="str">
            <v>Any Location Types and related departments or school locations except 99|997 and 99|998.  Can use the 99|999 with the Assigned Allocation Method.</v>
          </cell>
          <cell r="S155" t="str">
            <v>Functions 213, 216, 311, and 321 only.</v>
          </cell>
          <cell r="T155" t="str">
            <v>Any Program except 97 and 98.  Can use 99 with the Assigned Allocation Method.</v>
          </cell>
          <cell r="U155" t="str">
            <v>For Elementary and Middle Schools, use 0000 only.  For High Schools, use Subject 0000 or the 2200 Series may be used with Function 213. Subject 2500 with Functions 311 and 321.</v>
          </cell>
          <cell r="V155" t="str">
            <v>Use Job Classification 0000 only for Non-Compensation and Non-Benefit Costs.</v>
          </cell>
          <cell r="W155">
            <v>3</v>
          </cell>
        </row>
        <row r="156">
          <cell r="C156">
            <v>53412</v>
          </cell>
          <cell r="D156" t="str">
            <v>Dentists</v>
          </cell>
          <cell r="H156" t="str">
            <v>Refer to Object Intersection Rules.</v>
          </cell>
          <cell r="I156" t="str">
            <v>Direct Preferred or Wtd. Students</v>
          </cell>
          <cell r="J156" t="str">
            <v>Direct Required</v>
          </cell>
          <cell r="K156" t="str">
            <v>Direct Preferred or Wtd. Students</v>
          </cell>
          <cell r="L156" t="str">
            <v>Direct Preferred or Wtd. Students</v>
          </cell>
          <cell r="M156" t="str">
            <v>None.  Use 0000 only.</v>
          </cell>
          <cell r="N156">
            <v>3</v>
          </cell>
          <cell r="O156">
            <v>0</v>
          </cell>
          <cell r="Q156" t="str">
            <v>Any Fund Types except 40 and 90.</v>
          </cell>
          <cell r="R156" t="str">
            <v>Any Location Types and related departments or school locations except 99|997 and 99|998.  Can use the 99|999 with the Assigned Allocation Method.</v>
          </cell>
          <cell r="S156" t="str">
            <v>Function 216 only.</v>
          </cell>
          <cell r="T156" t="str">
            <v>Any Program except 97 and 98.  Can use 99 with the Assigned Allocation Method.</v>
          </cell>
          <cell r="U156" t="str">
            <v>Subject 2500 only.</v>
          </cell>
          <cell r="V156" t="str">
            <v>Use Job Classification 0000 only for Non-Compensation and Non-Benefit Costs.</v>
          </cell>
          <cell r="W156">
            <v>3</v>
          </cell>
        </row>
        <row r="157">
          <cell r="C157">
            <v>53413</v>
          </cell>
          <cell r="D157" t="str">
            <v>Crossing Guards</v>
          </cell>
          <cell r="H157" t="str">
            <v>Refer to Object Intersection Rules.</v>
          </cell>
          <cell r="I157" t="str">
            <v>Direct Preferred or Wtd. Students</v>
          </cell>
          <cell r="J157" t="str">
            <v>Direct Required</v>
          </cell>
          <cell r="K157" t="str">
            <v>Direct Required</v>
          </cell>
          <cell r="L157" t="str">
            <v>Direct Required</v>
          </cell>
          <cell r="M157" t="str">
            <v>None.  Use 0000 only.</v>
          </cell>
          <cell r="N157">
            <v>1</v>
          </cell>
          <cell r="O157">
            <v>0</v>
          </cell>
          <cell r="P157">
            <v>1</v>
          </cell>
          <cell r="Q157" t="str">
            <v>Any Fund Types except 40 and 90.</v>
          </cell>
          <cell r="R157" t="str">
            <v>Any Location Types and related departments or school locations except 99|997 and 99|998.  Can use the 99|999 with the Assigned Allocation Method.</v>
          </cell>
          <cell r="S157" t="str">
            <v>Function 313 only.</v>
          </cell>
          <cell r="T157" t="str">
            <v>Any Program except 97, 98, and 99.</v>
          </cell>
          <cell r="U157" t="str">
            <v>May not use Subjects 9700, 9800, or 9900.  Refer to the General Function/Subject Rules and the required Location Type/Subject Rules for guidance on determining the proper Subject account(s) to use with Function and Location accounts, respectively.</v>
          </cell>
          <cell r="V157" t="str">
            <v>Use Job Classification 0000 only for Non-Compensation and Non-Benefit Costs.</v>
          </cell>
          <cell r="W157">
            <v>3</v>
          </cell>
        </row>
        <row r="158">
          <cell r="C158">
            <v>53414</v>
          </cell>
          <cell r="D158" t="str">
            <v>Medicaid Claims Provider</v>
          </cell>
          <cell r="H158" t="str">
            <v>Refer to Object Intersection Rules.</v>
          </cell>
          <cell r="I158" t="str">
            <v>Direct Preferred or Wtd. Students</v>
          </cell>
          <cell r="J158" t="str">
            <v>Direct Required</v>
          </cell>
          <cell r="K158" t="str">
            <v>Direct Required</v>
          </cell>
          <cell r="L158" t="str">
            <v>Direct Required</v>
          </cell>
          <cell r="M158" t="str">
            <v>None.  Use 0000 only.</v>
          </cell>
          <cell r="N158">
            <v>1</v>
          </cell>
          <cell r="O158">
            <v>0</v>
          </cell>
          <cell r="Q158" t="str">
            <v>Any Fund Types except 40 and 90.</v>
          </cell>
          <cell r="R158" t="str">
            <v>Location 01|400, 01|405 or 01|407 only.  Can use 99|999 with the Assigned Allocation Method.</v>
          </cell>
          <cell r="S158" t="str">
            <v>Function 231 only.</v>
          </cell>
          <cell r="T158" t="str">
            <v>Program 20 Series only.</v>
          </cell>
          <cell r="U158" t="str">
            <v>Subject 2131 only.</v>
          </cell>
          <cell r="V158" t="str">
            <v>Use Job Classification 0000 only for Non-Compensation and Non-Benefit Costs.</v>
          </cell>
          <cell r="W158">
            <v>3</v>
          </cell>
        </row>
        <row r="159">
          <cell r="C159">
            <v>53415</v>
          </cell>
          <cell r="D159" t="str">
            <v>Optometrists</v>
          </cell>
          <cell r="H159" t="str">
            <v>Refer to Object Intersection Rules.</v>
          </cell>
          <cell r="I159" t="str">
            <v>Direct Preferred or Wtd. Students</v>
          </cell>
          <cell r="J159" t="str">
            <v>Direct Required</v>
          </cell>
          <cell r="K159" t="str">
            <v>Direct Required</v>
          </cell>
          <cell r="L159" t="str">
            <v>Direct Required</v>
          </cell>
          <cell r="M159" t="str">
            <v>None.  Use 0000 only.</v>
          </cell>
          <cell r="N159">
            <v>1</v>
          </cell>
          <cell r="O159">
            <v>0</v>
          </cell>
          <cell r="P159">
            <v>1</v>
          </cell>
          <cell r="Q159" t="str">
            <v>Any Fund Types except 40 and 90.</v>
          </cell>
          <cell r="R159" t="str">
            <v>Any Location Types and related departments or school locations except 99|997, 99|998, and Location Type 15.  Can use the 99|999 with the Assigned Allocation Method.</v>
          </cell>
          <cell r="S159" t="str">
            <v>Function 216 only.</v>
          </cell>
          <cell r="T159" t="str">
            <v>Any Program except 97, 98, and 99.</v>
          </cell>
          <cell r="U159" t="str">
            <v>Subject 2500 only.</v>
          </cell>
          <cell r="V159" t="str">
            <v>Use Job Classification 0000 only for Non-Compensation and Non-Benefit Costs.</v>
          </cell>
          <cell r="W159">
            <v>3</v>
          </cell>
        </row>
        <row r="160">
          <cell r="C160">
            <v>53416</v>
          </cell>
          <cell r="D160" t="str">
            <v>Officials/Referees</v>
          </cell>
          <cell r="G160" t="str">
            <v>Added 9/21</v>
          </cell>
          <cell r="H160" t="str">
            <v>Refer to Object Intersection Rules.</v>
          </cell>
          <cell r="I160" t="str">
            <v>Direct Preferred or Wtd. Students</v>
          </cell>
          <cell r="J160" t="str">
            <v>Direct Required</v>
          </cell>
          <cell r="K160" t="str">
            <v>Direct Required</v>
          </cell>
          <cell r="L160" t="str">
            <v>Direct Required</v>
          </cell>
          <cell r="M160" t="str">
            <v>None.  Use 0000 only.</v>
          </cell>
          <cell r="N160">
            <v>1</v>
          </cell>
          <cell r="O160">
            <v>0</v>
          </cell>
          <cell r="P160">
            <v>1</v>
          </cell>
          <cell r="Q160" t="str">
            <v>Any Fund Types except 40 and 90.</v>
          </cell>
          <cell r="R160" t="str">
            <v>Any Location Types and related departments or school locations except 99|997, 99|998, and Location Type 15.  Can use the 99|999 with the Assigned Allocation Method.</v>
          </cell>
          <cell r="S160" t="str">
            <v>Functions 213 and 433 only.</v>
          </cell>
          <cell r="T160" t="str">
            <v>Any Program except 97, 98, and 99.</v>
          </cell>
          <cell r="U160" t="str">
            <v>May not use Subjects 9700, 9800, or 9900.  Refer to the General Function/Subject Rules and the required Location Type/Subject Rules for guidance on determining the proper Subject account(s) to use with Function and Location accounts, respectively.</v>
          </cell>
          <cell r="V160" t="str">
            <v>Use Job Classification 0000 only for Non-Compensation and Non-Benefit Costs.</v>
          </cell>
          <cell r="W160">
            <v>3</v>
          </cell>
        </row>
        <row r="161">
          <cell r="C161">
            <v>53417</v>
          </cell>
          <cell r="D161" t="str">
            <v>Contracted Nursing Services</v>
          </cell>
          <cell r="G161" t="str">
            <v>Added 7/7/08</v>
          </cell>
          <cell r="H161" t="str">
            <v>Refer to Object Intersection Rules.</v>
          </cell>
          <cell r="I161" t="str">
            <v>Direct Preferred or Wtd. Students</v>
          </cell>
          <cell r="J161" t="str">
            <v>Direct Required</v>
          </cell>
          <cell r="K161" t="str">
            <v>Direct Required</v>
          </cell>
          <cell r="L161" t="str">
            <v>Direct Required</v>
          </cell>
          <cell r="M161" t="str">
            <v>None.  Use 0000 only.</v>
          </cell>
          <cell r="N161">
            <v>1</v>
          </cell>
          <cell r="O161">
            <v>0</v>
          </cell>
          <cell r="P161">
            <v>1</v>
          </cell>
          <cell r="Q161" t="str">
            <v>Any Fund Types except 40 and 90.</v>
          </cell>
          <cell r="R161" t="str">
            <v>Any Location Types and related departments or school locations except 99|997, 99|998, and Location Type 15.  Can use the 99|999 with the Assigned Allocation Method.</v>
          </cell>
          <cell r="S161" t="str">
            <v>Functions 213, 216 and 431 only.</v>
          </cell>
          <cell r="T161" t="str">
            <v>Any Program except 97, 98, and 99.</v>
          </cell>
          <cell r="U161"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61" t="str">
            <v>Use Job Classification 0000 only for Non-Compensation and Non-Benefit Costs.</v>
          </cell>
          <cell r="W161">
            <v>3</v>
          </cell>
        </row>
        <row r="162">
          <cell r="C162">
            <v>53500</v>
          </cell>
          <cell r="D162" t="str">
            <v>Technical Services</v>
          </cell>
          <cell r="H162" t="str">
            <v>Reporting Level Account only.  Transactional entries are NOT allowed with this Account.</v>
          </cell>
          <cell r="I162" t="str">
            <v>N/A</v>
          </cell>
          <cell r="J162" t="str">
            <v>N/A</v>
          </cell>
          <cell r="K162" t="str">
            <v>N/A</v>
          </cell>
          <cell r="L162" t="str">
            <v>N/A</v>
          </cell>
          <cell r="M162" t="str">
            <v>N/A</v>
          </cell>
          <cell r="N162" t="str">
            <v>N/A</v>
          </cell>
          <cell r="O162">
            <v>0</v>
          </cell>
          <cell r="Q162" t="str">
            <v>No entries allowed to this Account.</v>
          </cell>
          <cell r="R162" t="str">
            <v>No entries allowed to this Account.</v>
          </cell>
          <cell r="S162" t="str">
            <v>No entries allowed to this Account.</v>
          </cell>
          <cell r="T162" t="str">
            <v>No entries allowed to this Account.</v>
          </cell>
          <cell r="U162" t="str">
            <v>No entries allowed to this Account.</v>
          </cell>
          <cell r="V162" t="str">
            <v>No entries allowed to this Account.</v>
          </cell>
          <cell r="W162">
            <v>2</v>
          </cell>
        </row>
        <row r="163">
          <cell r="C163">
            <v>53501</v>
          </cell>
          <cell r="D163" t="str">
            <v>Data Processing Services</v>
          </cell>
          <cell r="G163" t="str">
            <v>Changed name 2/26/08</v>
          </cell>
          <cell r="H163" t="str">
            <v>Refer to Object Intersection Rules.</v>
          </cell>
          <cell r="I163" t="str">
            <v>Direct Required</v>
          </cell>
          <cell r="J163" t="str">
            <v>Direct Required</v>
          </cell>
          <cell r="K163" t="str">
            <v>Direct Required</v>
          </cell>
          <cell r="L163" t="str">
            <v>Direct Required</v>
          </cell>
          <cell r="M163" t="str">
            <v>None.  Use 0000 only.</v>
          </cell>
          <cell r="N163">
            <v>0</v>
          </cell>
          <cell r="O163">
            <v>0</v>
          </cell>
          <cell r="P163">
            <v>1</v>
          </cell>
          <cell r="Q163" t="str">
            <v>Any Fund Types except 40 and 90.</v>
          </cell>
          <cell r="R163" t="str">
            <v>Any Location Type and related departments or school locations except 99|997, 99|998, 99|999 and Location Type 15.</v>
          </cell>
          <cell r="S163" t="str">
            <v>Function 331 only.</v>
          </cell>
          <cell r="T163" t="str">
            <v>Any Program except 97, 98, and 99.</v>
          </cell>
          <cell r="U163" t="str">
            <v>May not use Subjects 9700, 9800, or 9900.  Refer to the General Function/Subject Rules and the required Location Type/Subject Rules for guidance on determining the proper Subject account(s) to use with Function and Location accounts, respectively.</v>
          </cell>
          <cell r="V163" t="str">
            <v>Use Job Classification 0000 only for Non-Compensation and Non-Benefit Costs.</v>
          </cell>
          <cell r="W163">
            <v>3</v>
          </cell>
        </row>
        <row r="164">
          <cell r="C164">
            <v>53502</v>
          </cell>
          <cell r="D164" t="str">
            <v>Other Technical Services</v>
          </cell>
          <cell r="H164" t="str">
            <v>Refer to Object Intersection Rules.</v>
          </cell>
          <cell r="I164" t="str">
            <v>Direct Required</v>
          </cell>
          <cell r="J164" t="str">
            <v>Direct Required</v>
          </cell>
          <cell r="K164" t="str">
            <v>Direct Required</v>
          </cell>
          <cell r="L164" t="str">
            <v>Direct Required</v>
          </cell>
          <cell r="M164" t="str">
            <v>None.  Use 0000 only.</v>
          </cell>
          <cell r="N164">
            <v>0</v>
          </cell>
          <cell r="O164">
            <v>0</v>
          </cell>
          <cell r="P164">
            <v>1</v>
          </cell>
          <cell r="Q164" t="str">
            <v>Any Fund Types except 40 and 90.</v>
          </cell>
          <cell r="R164" t="str">
            <v>Any Location Type and related departments or school locations except 99|997, 99|998, 99|999 and Location Type 15.</v>
          </cell>
          <cell r="S164" t="str">
            <v>Any Function except 000, 111, 112, 113, 223, 411, 432, 441, 511, 997, 998, and 999. Use Function 214 related to Student Information Systems.</v>
          </cell>
          <cell r="T164" t="str">
            <v>Any Program except 97, 98, and 99.</v>
          </cell>
          <cell r="U164" t="str">
            <v>May not use Subjects 9700, 9800, or 9900.  Refer to the General Function/Subject Rules and the required Location Type/Subject Rules for guidance on determining the proper Subject account(s) to use with Function and Location accounts, respectively.</v>
          </cell>
          <cell r="V164" t="str">
            <v>Use Job Classification 0000 only for Non-Compensation and Non-Benefit Costs.</v>
          </cell>
          <cell r="W164">
            <v>3</v>
          </cell>
        </row>
        <row r="165">
          <cell r="C165">
            <v>53503</v>
          </cell>
          <cell r="D165" t="str">
            <v>Testing</v>
          </cell>
          <cell r="H165" t="str">
            <v>Refer to Object Intersection Rules.</v>
          </cell>
          <cell r="I165" t="str">
            <v>Direct Required</v>
          </cell>
          <cell r="J165" t="str">
            <v>Direct Required</v>
          </cell>
          <cell r="K165" t="str">
            <v>Direct Required</v>
          </cell>
          <cell r="L165" t="str">
            <v>Direct Required</v>
          </cell>
          <cell r="M165" t="str">
            <v>None.  Use 0000 only.</v>
          </cell>
          <cell r="N165">
            <v>0</v>
          </cell>
          <cell r="O165">
            <v>0</v>
          </cell>
          <cell r="P165">
            <v>1</v>
          </cell>
          <cell r="Q165" t="str">
            <v>Any Fund Types except 40 and 90.</v>
          </cell>
          <cell r="R165" t="str">
            <v>Any Location Type and related departments or school locations except 99|997, 99|998, 99|999 and Location Type 15.</v>
          </cell>
          <cell r="S165" t="str">
            <v>Functions 122, 211, 232, 241, 431, and 433 only.</v>
          </cell>
          <cell r="T165" t="str">
            <v>Any Program except 97, 98, and 99.</v>
          </cell>
          <cell r="U165" t="str">
            <v>May not use Subjects 9700, 9800, or 9900.  Refer to the General Function/Subject Rules and the required Location Type/Subject Rules for guidance on determining the proper Subject account(s) to use with Function and Location accounts, respectively.</v>
          </cell>
          <cell r="V165" t="str">
            <v>Use Job Classification 0000 only for Non-Compensation and Non-Benefit Costs.</v>
          </cell>
          <cell r="W165">
            <v>3</v>
          </cell>
        </row>
        <row r="166">
          <cell r="C166">
            <v>53600</v>
          </cell>
          <cell r="D166" t="str">
            <v>Unassigned - Contact RIDE for validation.</v>
          </cell>
          <cell r="H166" t="str">
            <v>Reporting Level Account only.  Transactional entries are NOT allowed with this Account.</v>
          </cell>
          <cell r="I166" t="str">
            <v>N/A</v>
          </cell>
          <cell r="J166" t="str">
            <v>N/A</v>
          </cell>
          <cell r="K166" t="str">
            <v>N/A</v>
          </cell>
          <cell r="L166" t="str">
            <v>N/A</v>
          </cell>
          <cell r="M166" t="str">
            <v>N/A</v>
          </cell>
          <cell r="N166" t="str">
            <v>N/A</v>
          </cell>
          <cell r="O166">
            <v>0</v>
          </cell>
          <cell r="Q166" t="str">
            <v>No entries allowed to this Account.</v>
          </cell>
          <cell r="R166" t="str">
            <v>No entries allowed to this Account.</v>
          </cell>
          <cell r="S166" t="str">
            <v>No entries allowed to this Account.</v>
          </cell>
          <cell r="T166" t="str">
            <v>No entries allowed to this Account.</v>
          </cell>
          <cell r="U166" t="str">
            <v>No entries allowed to this Account.</v>
          </cell>
          <cell r="V166" t="str">
            <v>No entries allowed to this Account.</v>
          </cell>
          <cell r="W166">
            <v>2</v>
          </cell>
        </row>
        <row r="167">
          <cell r="C167">
            <v>53700</v>
          </cell>
          <cell r="D167" t="str">
            <v>Other Services Purchased</v>
          </cell>
          <cell r="G167" t="str">
            <v>Changed Name 06/22/08</v>
          </cell>
          <cell r="H167" t="str">
            <v>Reporting Level Account only.  Transactional entries are NOT allowed with this Account.</v>
          </cell>
          <cell r="I167" t="str">
            <v>N/A</v>
          </cell>
          <cell r="J167" t="str">
            <v>N/A</v>
          </cell>
          <cell r="K167" t="str">
            <v>N/A</v>
          </cell>
          <cell r="L167" t="str">
            <v>N/A</v>
          </cell>
          <cell r="M167" t="str">
            <v>N/A</v>
          </cell>
          <cell r="N167" t="str">
            <v>N/A</v>
          </cell>
          <cell r="O167">
            <v>0</v>
          </cell>
          <cell r="Q167" t="str">
            <v>No entries allowed to this Account.</v>
          </cell>
          <cell r="R167" t="str">
            <v>No entries allowed to this Account.</v>
          </cell>
          <cell r="S167" t="str">
            <v>No entries allowed to this Account.</v>
          </cell>
          <cell r="T167" t="str">
            <v>No entries allowed to this Account.</v>
          </cell>
          <cell r="U167" t="str">
            <v>No entries allowed to this Account.</v>
          </cell>
          <cell r="V167" t="str">
            <v>No entries allowed to this Account.</v>
          </cell>
          <cell r="W167">
            <v>2</v>
          </cell>
        </row>
        <row r="168">
          <cell r="C168">
            <v>53701</v>
          </cell>
          <cell r="D168" t="str">
            <v>Other Charges</v>
          </cell>
          <cell r="H168" t="str">
            <v>Refer to Object Intersection Rules.</v>
          </cell>
          <cell r="I168" t="str">
            <v>Direct Required</v>
          </cell>
          <cell r="J168" t="str">
            <v>Direct Required</v>
          </cell>
          <cell r="K168" t="str">
            <v>Direct Required</v>
          </cell>
          <cell r="L168" t="str">
            <v>Direct Required</v>
          </cell>
          <cell r="M168" t="str">
            <v>None.  Use 0000 only.</v>
          </cell>
          <cell r="N168">
            <v>0</v>
          </cell>
          <cell r="O168">
            <v>0</v>
          </cell>
          <cell r="P168">
            <v>1</v>
          </cell>
          <cell r="Q168" t="str">
            <v>Any Fund Types except 40 and 90.</v>
          </cell>
          <cell r="R168" t="str">
            <v>Any Location Type and related departments or school locations except 99|997, 99|998, 99|999 and Location Type 15.</v>
          </cell>
          <cell r="S168" t="str">
            <v>Any Function except 000, 111, 112, 113, 223, 411, 432, 441, 511, 997, 998, and 999.</v>
          </cell>
          <cell r="T168" t="str">
            <v>Any Program except 97, 98, and 99.</v>
          </cell>
          <cell r="U168" t="str">
            <v>May not use Subjects 9700, 9800, or 9900.  Refer to the General Function/Subject Rules and the required Location Type/Subject Rules for guidance on determining the proper Subject account(s) to use with Function and Location accounts, respectively.</v>
          </cell>
          <cell r="V168" t="str">
            <v>Use Job Classification 0000 only for Non-Compensation and Non-Benefit Costs.</v>
          </cell>
          <cell r="W168">
            <v>3</v>
          </cell>
        </row>
        <row r="169">
          <cell r="C169">
            <v>53703</v>
          </cell>
          <cell r="D169" t="str">
            <v>Accreditation</v>
          </cell>
          <cell r="H169" t="str">
            <v>Refer to Object Intersection Rules.</v>
          </cell>
          <cell r="I169" t="str">
            <v>Direct Required</v>
          </cell>
          <cell r="J169" t="str">
            <v>Direct Required</v>
          </cell>
          <cell r="K169" t="str">
            <v>Direct Required</v>
          </cell>
          <cell r="L169" t="str">
            <v>Direct Required</v>
          </cell>
          <cell r="M169" t="str">
            <v>None.  Use 0000 only.</v>
          </cell>
          <cell r="N169">
            <v>0</v>
          </cell>
          <cell r="O169">
            <v>0</v>
          </cell>
          <cell r="Q169" t="str">
            <v>Any Fund Types except 40 and 90.</v>
          </cell>
          <cell r="R169" t="str">
            <v>Any Location Type and related departments or school locations except 99|997, 99|998, 99|999 and Location Type 15.</v>
          </cell>
          <cell r="S169" t="str">
            <v>Function 221 only.</v>
          </cell>
          <cell r="T169" t="str">
            <v>Program Series:  10 and 30.</v>
          </cell>
          <cell r="U169" t="str">
            <v>Subject 2800 only.</v>
          </cell>
          <cell r="V169" t="str">
            <v>Use Job Classification 0000 only for Non-Compensation and Non-Benefit Costs.</v>
          </cell>
          <cell r="W169">
            <v>3</v>
          </cell>
        </row>
        <row r="170">
          <cell r="C170">
            <v>53705</v>
          </cell>
          <cell r="D170" t="str">
            <v>Shipping and Postage</v>
          </cell>
          <cell r="G170" t="str">
            <v>Change Name 2/11/08</v>
          </cell>
          <cell r="H170" t="str">
            <v>Refer to Object Intersection Rules.</v>
          </cell>
          <cell r="I170" t="str">
            <v>Direct Required</v>
          </cell>
          <cell r="J170" t="str">
            <v>Direct Required</v>
          </cell>
          <cell r="K170" t="str">
            <v>Direct Required</v>
          </cell>
          <cell r="L170" t="str">
            <v>Direct Required</v>
          </cell>
          <cell r="M170" t="str">
            <v>None.  Use 0000 only.</v>
          </cell>
          <cell r="N170">
            <v>0</v>
          </cell>
          <cell r="O170">
            <v>0</v>
          </cell>
          <cell r="P170">
            <v>1</v>
          </cell>
          <cell r="Q170" t="str">
            <v>Any Fund Types except 40 and 90.</v>
          </cell>
          <cell r="R170" t="str">
            <v>Any Location Type and related departments or school locations except 99|997, 99|998, 99|999 and Location Type 15.</v>
          </cell>
          <cell r="S170" t="str">
            <v>Any Function except 000, 111, 112, 113, 121, 122, 411, 421, 422, 441, 997, 998, and 999.</v>
          </cell>
          <cell r="T170" t="str">
            <v>Any Program except 97, 98, and 99.</v>
          </cell>
          <cell r="U170" t="str">
            <v>May not use Subjects 9700, 9800, or 9900.  Refer to the General Function/Subject Rules and the required Location Type/Subject Rules for guidance on determining the proper Subject account(s) to use with Function and Location accounts, respectively.</v>
          </cell>
          <cell r="V170" t="str">
            <v>Use Job Classification 0000 only for Non-Compensation and Non-Benefit Costs.</v>
          </cell>
          <cell r="W170">
            <v>3</v>
          </cell>
        </row>
        <row r="171">
          <cell r="C171">
            <v>53706</v>
          </cell>
          <cell r="D171" t="str">
            <v>Catering/Food Reimbursement</v>
          </cell>
          <cell r="G171" t="str">
            <v>Moved from 56303. Changed Name 06/24/09</v>
          </cell>
          <cell r="H171" t="str">
            <v>Refer to Object Intersection Rules.</v>
          </cell>
          <cell r="I171" t="str">
            <v>Direct Required</v>
          </cell>
          <cell r="J171" t="str">
            <v>Direct Required</v>
          </cell>
          <cell r="K171" t="str">
            <v>Direct Required</v>
          </cell>
          <cell r="L171" t="str">
            <v>Direct Required</v>
          </cell>
          <cell r="M171" t="str">
            <v>None.  Use 0000 only.</v>
          </cell>
          <cell r="N171">
            <v>0</v>
          </cell>
          <cell r="O171">
            <v>0</v>
          </cell>
          <cell r="Q171" t="str">
            <v>Any Fund Types except 40 and 90.</v>
          </cell>
          <cell r="R171" t="str">
            <v>Any Location Type and related departments or school locations except 99|997, 99|998, 99|999 and Location Type 15.</v>
          </cell>
          <cell r="S171" t="str">
            <v>Any Function except 000, 111, 112, 113, 223, 411, 421, 432, 441, 511, 997, 998, and 999.</v>
          </cell>
          <cell r="T171" t="str">
            <v>Program Series:  10, 20, 30, 40, 60, and Programs 80 and 90 only.  Program 90 used in conjunction with Function 213 only.</v>
          </cell>
          <cell r="U171" t="str">
            <v>May not use Subjects 9700, 9800, or 9900.  Refer to the General Function/Subject Rules and the required Location Type/Subject Rules for guidance on determining the proper Subject account(s) to use with Function and Location accounts, respectively.</v>
          </cell>
          <cell r="V171" t="str">
            <v>Use Job Classification 0000 only for Non-Compensation and Non-Benefit Costs.</v>
          </cell>
          <cell r="W171">
            <v>3</v>
          </cell>
        </row>
        <row r="172">
          <cell r="C172">
            <v>53800</v>
          </cell>
          <cell r="D172" t="str">
            <v>Unassigned - Contact RIDE for validation.</v>
          </cell>
          <cell r="H172" t="str">
            <v>Reporting Level Account only.  Transactional entries are NOT allowed with this Account.</v>
          </cell>
          <cell r="I172" t="str">
            <v>N/A</v>
          </cell>
          <cell r="J172" t="str">
            <v>N/A</v>
          </cell>
          <cell r="K172" t="str">
            <v>N/A</v>
          </cell>
          <cell r="L172" t="str">
            <v>N/A</v>
          </cell>
          <cell r="M172" t="str">
            <v>N/A</v>
          </cell>
          <cell r="N172" t="str">
            <v>N/A</v>
          </cell>
          <cell r="O172">
            <v>0</v>
          </cell>
          <cell r="Q172" t="str">
            <v>No entries allowed to this Account.</v>
          </cell>
          <cell r="R172" t="str">
            <v>No entries allowed to this Account.</v>
          </cell>
          <cell r="S172" t="str">
            <v>No entries allowed to this Account.</v>
          </cell>
          <cell r="T172" t="str">
            <v>No entries allowed to this Account.</v>
          </cell>
          <cell r="U172" t="str">
            <v>No entries allowed to this Account.</v>
          </cell>
          <cell r="V172" t="str">
            <v>No entries allowed to this Account.</v>
          </cell>
          <cell r="W172">
            <v>2</v>
          </cell>
        </row>
        <row r="173">
          <cell r="C173">
            <v>53900</v>
          </cell>
          <cell r="D173" t="str">
            <v>Unassigned - Contact RIDE for validation.</v>
          </cell>
          <cell r="H173" t="str">
            <v>Reporting Level Account only.  Transactional entries are NOT allowed with this Account.</v>
          </cell>
          <cell r="I173" t="str">
            <v>N/A</v>
          </cell>
          <cell r="J173" t="str">
            <v>N/A</v>
          </cell>
          <cell r="K173" t="str">
            <v>N/A</v>
          </cell>
          <cell r="L173" t="str">
            <v>N/A</v>
          </cell>
          <cell r="M173" t="str">
            <v>N/A</v>
          </cell>
          <cell r="N173" t="str">
            <v>N/A</v>
          </cell>
          <cell r="O173">
            <v>0</v>
          </cell>
          <cell r="Q173" t="str">
            <v>No entries allowed to this Account.</v>
          </cell>
          <cell r="R173" t="str">
            <v>No entries allowed to this Account.</v>
          </cell>
          <cell r="S173" t="str">
            <v>No entries allowed to this Account.</v>
          </cell>
          <cell r="T173" t="str">
            <v>No entries allowed to this Account.</v>
          </cell>
          <cell r="U173" t="str">
            <v>No entries allowed to this Account.</v>
          </cell>
          <cell r="V173" t="str">
            <v>No entries allowed to this Account.</v>
          </cell>
          <cell r="W173">
            <v>2</v>
          </cell>
        </row>
        <row r="174">
          <cell r="C174">
            <v>54000</v>
          </cell>
          <cell r="D174" t="str">
            <v>Purchased Property Services</v>
          </cell>
          <cell r="E174" t="str">
            <v>Y</v>
          </cell>
          <cell r="H174" t="str">
            <v>Reporting Level Account only.  Transactional entries are NOT allowed with this Account.</v>
          </cell>
          <cell r="I174" t="str">
            <v>N/A</v>
          </cell>
          <cell r="J174" t="str">
            <v>N/A</v>
          </cell>
          <cell r="K174" t="str">
            <v>N/A</v>
          </cell>
          <cell r="L174" t="str">
            <v>N/A</v>
          </cell>
          <cell r="M174" t="str">
            <v>N/A</v>
          </cell>
          <cell r="N174" t="str">
            <v>N/A</v>
          </cell>
          <cell r="O174">
            <v>0</v>
          </cell>
          <cell r="Q174" t="str">
            <v>No entries allowed to this Account.</v>
          </cell>
          <cell r="R174" t="str">
            <v>No entries allowed to this Account.</v>
          </cell>
          <cell r="S174" t="str">
            <v>No entries allowed to this Account.</v>
          </cell>
          <cell r="T174" t="str">
            <v>No entries allowed to this Account.</v>
          </cell>
          <cell r="U174" t="str">
            <v>No entries allowed to this Account.</v>
          </cell>
          <cell r="V174" t="str">
            <v>No entries allowed to this Account.</v>
          </cell>
          <cell r="W174">
            <v>1</v>
          </cell>
        </row>
        <row r="175">
          <cell r="C175">
            <v>54100</v>
          </cell>
          <cell r="D175" t="str">
            <v>Unassigned - Contact RIDE for validation.</v>
          </cell>
          <cell r="H175" t="str">
            <v>Reporting Level Account only.  Transactional entries are NOT allowed with this Account.</v>
          </cell>
          <cell r="I175" t="str">
            <v>N/A</v>
          </cell>
          <cell r="J175" t="str">
            <v>N/A</v>
          </cell>
          <cell r="K175" t="str">
            <v>N/A</v>
          </cell>
          <cell r="L175" t="str">
            <v>N/A</v>
          </cell>
          <cell r="M175" t="str">
            <v>N/A</v>
          </cell>
          <cell r="N175" t="str">
            <v>N/A</v>
          </cell>
          <cell r="O175">
            <v>0</v>
          </cell>
          <cell r="Q175" t="str">
            <v>No entries allowed to this Account.</v>
          </cell>
          <cell r="R175" t="str">
            <v>No entries allowed to this Account.</v>
          </cell>
          <cell r="S175" t="str">
            <v>No entries allowed to this Account.</v>
          </cell>
          <cell r="T175" t="str">
            <v>No entries allowed to this Account.</v>
          </cell>
          <cell r="U175" t="str">
            <v>No entries allowed to this Account.</v>
          </cell>
          <cell r="V175" t="str">
            <v>No entries allowed to this Account.</v>
          </cell>
          <cell r="W175">
            <v>2</v>
          </cell>
        </row>
        <row r="176">
          <cell r="C176">
            <v>54200</v>
          </cell>
          <cell r="D176" t="str">
            <v>Cleaning and Disposal Services</v>
          </cell>
          <cell r="G176" t="str">
            <v>Name Change 06/22/08</v>
          </cell>
          <cell r="H176" t="str">
            <v>Reporting Level Account only.  Transactional entries are NOT allowed with this Account.</v>
          </cell>
          <cell r="I176" t="str">
            <v>N/A</v>
          </cell>
          <cell r="J176" t="str">
            <v>N/A</v>
          </cell>
          <cell r="K176" t="str">
            <v>N/A</v>
          </cell>
          <cell r="L176" t="str">
            <v>N/A</v>
          </cell>
          <cell r="M176" t="str">
            <v>N/A</v>
          </cell>
          <cell r="N176" t="str">
            <v>N/A</v>
          </cell>
          <cell r="O176">
            <v>0</v>
          </cell>
          <cell r="Q176" t="str">
            <v>No entries allowed to this Account.</v>
          </cell>
          <cell r="R176" t="str">
            <v>No entries allowed to this Account.</v>
          </cell>
          <cell r="S176" t="str">
            <v>No entries allowed to this Account.</v>
          </cell>
          <cell r="T176" t="str">
            <v>No entries allowed to this Account.</v>
          </cell>
          <cell r="U176" t="str">
            <v>No entries allowed to this Account.</v>
          </cell>
          <cell r="V176" t="str">
            <v>No entries allowed to this Account.</v>
          </cell>
          <cell r="W176">
            <v>2</v>
          </cell>
        </row>
        <row r="177">
          <cell r="C177">
            <v>54201</v>
          </cell>
          <cell r="D177" t="str">
            <v>Rubbish Disposal Services</v>
          </cell>
          <cell r="H177" t="str">
            <v>Refer to Object Intersection Rules.</v>
          </cell>
          <cell r="I177" t="str">
            <v>Direct Preferred or Wtd. Square Feet</v>
          </cell>
          <cell r="J177" t="str">
            <v>Direct Required</v>
          </cell>
          <cell r="K177" t="str">
            <v>Direct Required</v>
          </cell>
          <cell r="L177" t="str">
            <v>Direct Required</v>
          </cell>
          <cell r="M177" t="str">
            <v>None.  Use 0000 only.</v>
          </cell>
          <cell r="N177">
            <v>1</v>
          </cell>
          <cell r="O177">
            <v>0</v>
          </cell>
          <cell r="Q177" t="str">
            <v>Any Fund Types except 40 and 90.</v>
          </cell>
          <cell r="R177" t="str">
            <v>Any Location Types and related departments or school locations except 99|997, 99|998, and Location Type 15.  Can use the 99|999 with the Assigned Allocation Method.</v>
          </cell>
          <cell r="S177" t="str">
            <v>Functions 321 and 433 only.</v>
          </cell>
          <cell r="T177" t="str">
            <v>Program 10 Series only.</v>
          </cell>
          <cell r="U177" t="str">
            <v>Subject 2500 only.</v>
          </cell>
          <cell r="V177" t="str">
            <v>Use Job Classification 0000 only for Non-Compensation and Non-Benefit Costs.</v>
          </cell>
          <cell r="W177">
            <v>3</v>
          </cell>
        </row>
        <row r="178">
          <cell r="C178">
            <v>54202</v>
          </cell>
          <cell r="D178" t="str">
            <v>Snow Plowing and Removal Services</v>
          </cell>
          <cell r="H178" t="str">
            <v>Refer to Object Intersection Rules.</v>
          </cell>
          <cell r="I178" t="str">
            <v>Direct Preferred or Wtd. Square Feet</v>
          </cell>
          <cell r="J178" t="str">
            <v>Direct Required</v>
          </cell>
          <cell r="K178" t="str">
            <v>Direct Required</v>
          </cell>
          <cell r="L178" t="str">
            <v>Direct Required</v>
          </cell>
          <cell r="M178" t="str">
            <v>None.  Use 0000 only.</v>
          </cell>
          <cell r="N178">
            <v>1</v>
          </cell>
          <cell r="O178">
            <v>0</v>
          </cell>
          <cell r="Q178" t="str">
            <v>Any Fund Types except 40 and 90.</v>
          </cell>
          <cell r="R178" t="str">
            <v>Any Location Types and related departments or school locations except 99|997, 99|998, and Location Type 15.  Can use the 99|999 with the Assigned Allocation Method.</v>
          </cell>
          <cell r="S178" t="str">
            <v>Function 321 only.</v>
          </cell>
          <cell r="T178" t="str">
            <v>Program 10 Series only.</v>
          </cell>
          <cell r="U178" t="str">
            <v>Subject 2500 only.</v>
          </cell>
          <cell r="V178" t="str">
            <v>Use Job Classification 0000 only for Non-Compensation and Non-Benefit Costs.</v>
          </cell>
          <cell r="W178">
            <v>3</v>
          </cell>
        </row>
        <row r="179">
          <cell r="C179">
            <v>54203</v>
          </cell>
          <cell r="D179" t="str">
            <v>Custodial Services</v>
          </cell>
          <cell r="H179" t="str">
            <v>Refer to Object Intersection Rules.</v>
          </cell>
          <cell r="I179" t="str">
            <v>Direct Preferred or Wtd. Square Feet</v>
          </cell>
          <cell r="J179" t="str">
            <v>Direct Required</v>
          </cell>
          <cell r="K179" t="str">
            <v>Direct Required</v>
          </cell>
          <cell r="L179" t="str">
            <v>Direct Required</v>
          </cell>
          <cell r="M179" t="str">
            <v>None.  Use 0000 only.</v>
          </cell>
          <cell r="N179">
            <v>1</v>
          </cell>
          <cell r="O179">
            <v>0</v>
          </cell>
          <cell r="Q179" t="str">
            <v>Any Fund Types except 40 and 90.</v>
          </cell>
          <cell r="R179" t="str">
            <v>Any Location Types and related departments or school locations except 99|997, 99|998, and Location Type 15.  Can use the 99|999 with the Assigned Allocation Method.</v>
          </cell>
          <cell r="S179" t="str">
            <v>Function 321 only.</v>
          </cell>
          <cell r="T179" t="str">
            <v>Program 10 Series only.</v>
          </cell>
          <cell r="U179" t="str">
            <v>Subject 2500 only.</v>
          </cell>
          <cell r="V179" t="str">
            <v>Use Job Classification 0000 only for Non-Compensation and Non-Benefit Costs.</v>
          </cell>
          <cell r="W179">
            <v>3</v>
          </cell>
        </row>
        <row r="180">
          <cell r="C180">
            <v>54204</v>
          </cell>
          <cell r="D180" t="str">
            <v>Groundskeeping Services</v>
          </cell>
          <cell r="H180" t="str">
            <v>Refer to Object Intersection Rules.</v>
          </cell>
          <cell r="I180" t="str">
            <v>Direct Preferred or Wtd. Square Feet</v>
          </cell>
          <cell r="J180" t="str">
            <v>Direct Required</v>
          </cell>
          <cell r="K180" t="str">
            <v>Direct Required</v>
          </cell>
          <cell r="L180" t="str">
            <v>Direct Required</v>
          </cell>
          <cell r="M180" t="str">
            <v>None.  Use 0000 only.</v>
          </cell>
          <cell r="N180">
            <v>1</v>
          </cell>
          <cell r="O180">
            <v>0</v>
          </cell>
          <cell r="Q180" t="str">
            <v>Any Fund Types except 40 and 90.</v>
          </cell>
          <cell r="R180" t="str">
            <v>Any Location Types and related departments or school locations except 99|997, 99|998, and Location Type 15.  Can use the 99|999 with the Assigned Allocation Method.</v>
          </cell>
          <cell r="S180" t="str">
            <v>Function 321 only.</v>
          </cell>
          <cell r="T180" t="str">
            <v>Program Series:  10, 30, and Program 90 only.</v>
          </cell>
          <cell r="U180" t="str">
            <v>Subject 2500 only.</v>
          </cell>
          <cell r="V180" t="str">
            <v>Use Job Classification 0000 only for Non-Compensation and Non-Benefit Costs.</v>
          </cell>
          <cell r="W180">
            <v>3</v>
          </cell>
        </row>
        <row r="181">
          <cell r="C181">
            <v>54205</v>
          </cell>
          <cell r="D181" t="str">
            <v>Rodent and Pest Control Services</v>
          </cell>
          <cell r="G181" t="str">
            <v>Changed Name 2/26/08</v>
          </cell>
          <cell r="H181" t="str">
            <v>Refer to Object Intersection Rules.</v>
          </cell>
          <cell r="I181" t="str">
            <v>Direct Preferred or Wtd. Square Feet</v>
          </cell>
          <cell r="J181" t="str">
            <v>Direct Required</v>
          </cell>
          <cell r="K181" t="str">
            <v>Direct Required</v>
          </cell>
          <cell r="L181" t="str">
            <v>Direct Required</v>
          </cell>
          <cell r="M181" t="str">
            <v>None.  Use 0000 only.</v>
          </cell>
          <cell r="N181">
            <v>1</v>
          </cell>
          <cell r="O181">
            <v>0</v>
          </cell>
          <cell r="Q181" t="str">
            <v>Any Fund Types except 40 and 90.</v>
          </cell>
          <cell r="R181" t="str">
            <v>Any Location Types and related departments or school locations except 99|997, 99|998, and Location Type 15.  Can use the 99|999 with the Assigned Allocation Method.</v>
          </cell>
          <cell r="S181" t="str">
            <v>Functions 321 and 433 only.</v>
          </cell>
          <cell r="T181" t="str">
            <v>Program 10 Series only.</v>
          </cell>
          <cell r="U181" t="str">
            <v>Subject 2500 only.</v>
          </cell>
          <cell r="V181" t="str">
            <v>Use Job Classification 0000 only for Non-Compensation and Non-Benefit Costs.</v>
          </cell>
          <cell r="W181">
            <v>3</v>
          </cell>
        </row>
        <row r="182">
          <cell r="C182">
            <v>54206</v>
          </cell>
          <cell r="D182" t="str">
            <v>Cleaning Services</v>
          </cell>
          <cell r="G182" t="str">
            <v>Added 9/17</v>
          </cell>
          <cell r="H182" t="str">
            <v>Refer to Object Intersection Rules.</v>
          </cell>
          <cell r="I182" t="str">
            <v>Direct Preferred or Wtd. Square Feet</v>
          </cell>
          <cell r="J182" t="str">
            <v>Direct Required</v>
          </cell>
          <cell r="K182" t="str">
            <v>Direct Required</v>
          </cell>
          <cell r="L182" t="str">
            <v>Direct Required</v>
          </cell>
          <cell r="M182" t="str">
            <v>None.  Use 0000 only.</v>
          </cell>
          <cell r="N182">
            <v>1</v>
          </cell>
          <cell r="O182">
            <v>0</v>
          </cell>
          <cell r="Q182" t="str">
            <v>Any Fund Types except 40 and 90.</v>
          </cell>
          <cell r="R182" t="str">
            <v>Any Location Types and related departments or school locations except 99|997, 99|998, and Location Type 15.  Can use the 99|999 with the Assigned Allocation Method.</v>
          </cell>
          <cell r="S182" t="str">
            <v>Functions 213 and 321 only.</v>
          </cell>
          <cell r="T182" t="str">
            <v>Program Series:   10 with Subject 2500 only, and Program 90 with Subjects 2200 and 2300 Series only.</v>
          </cell>
          <cell r="U182" t="str">
            <v>Subject 2500 with Program 10 Series only and Subjects 2200 Series and 2300 Series with Program 90 only.</v>
          </cell>
          <cell r="V182" t="str">
            <v>Use Job Classification 0000 only for Non-Compensation and Non-Benefit Costs.</v>
          </cell>
          <cell r="W182">
            <v>3</v>
          </cell>
        </row>
        <row r="183">
          <cell r="C183">
            <v>54207</v>
          </cell>
          <cell r="D183" t="str">
            <v>Temporary Custodial Support</v>
          </cell>
          <cell r="G183" t="str">
            <v>Added 9/20 Moved from 53103; changed Allocation Rule to Square Feet from Students</v>
          </cell>
          <cell r="H183" t="str">
            <v>Refer to Object Intersection Rules.</v>
          </cell>
          <cell r="I183" t="str">
            <v>Direct Preferred or Wtd. Square Feet</v>
          </cell>
          <cell r="J183" t="str">
            <v>Direct Required</v>
          </cell>
          <cell r="K183" t="str">
            <v>Direct Required</v>
          </cell>
          <cell r="L183" t="str">
            <v>Direct Required</v>
          </cell>
          <cell r="M183" t="str">
            <v>None.  Use 0000 only.</v>
          </cell>
          <cell r="N183">
            <v>1</v>
          </cell>
          <cell r="O183">
            <v>0</v>
          </cell>
          <cell r="Q183" t="str">
            <v>Any Fund Types except 40 and 90.</v>
          </cell>
          <cell r="R183" t="str">
            <v>Any Location Types and related departments or school locations except 99|997, 99|998, and Location Type 15.  Can use the 99|999 with the Assigned Allocation Method.</v>
          </cell>
          <cell r="S183" t="str">
            <v>Function 321 only.</v>
          </cell>
          <cell r="T183" t="str">
            <v>Program 10 Series only.</v>
          </cell>
          <cell r="U183" t="str">
            <v>Subject 2500 only.</v>
          </cell>
          <cell r="V183" t="str">
            <v>Use Job Classification 0000 only for Non-Compensation and Non-Benefit Costs.</v>
          </cell>
          <cell r="W183">
            <v>3</v>
          </cell>
        </row>
        <row r="184">
          <cell r="C184">
            <v>54300</v>
          </cell>
          <cell r="D184" t="str">
            <v>Repairs and Maintenance Services</v>
          </cell>
          <cell r="H184" t="str">
            <v>Reporting Level Account only.  Transactional entries are NOT allowed with this Account.</v>
          </cell>
          <cell r="I184" t="str">
            <v>N/A</v>
          </cell>
          <cell r="J184" t="str">
            <v>N/A</v>
          </cell>
          <cell r="K184" t="str">
            <v>N/A</v>
          </cell>
          <cell r="L184" t="str">
            <v>N/A</v>
          </cell>
          <cell r="M184" t="str">
            <v>N/A</v>
          </cell>
          <cell r="N184" t="str">
            <v>N/A</v>
          </cell>
          <cell r="O184">
            <v>0</v>
          </cell>
          <cell r="Q184" t="str">
            <v>No entries allowed to this Account.</v>
          </cell>
          <cell r="R184" t="str">
            <v>No entries allowed to this Account.</v>
          </cell>
          <cell r="S184" t="str">
            <v>No entries allowed to this Account.</v>
          </cell>
          <cell r="T184" t="str">
            <v>No entries allowed to this Account.</v>
          </cell>
          <cell r="U184" t="str">
            <v>No entries allowed to this Account.</v>
          </cell>
          <cell r="V184" t="str">
            <v>No entries allowed to this Account.</v>
          </cell>
          <cell r="W184">
            <v>2</v>
          </cell>
        </row>
        <row r="185">
          <cell r="C185">
            <v>54310</v>
          </cell>
          <cell r="D185" t="str">
            <v>Non-Technology-Related Maintenance and Repairs</v>
          </cell>
          <cell r="G185" t="str">
            <v>Change Name 2/11/08; change Location to Square Feet Allocation 06/11/09</v>
          </cell>
          <cell r="H185" t="str">
            <v>Refer to Object Intersection Rules.</v>
          </cell>
          <cell r="I185" t="str">
            <v>Direct Preferred or Wtd. Square Feet</v>
          </cell>
          <cell r="J185" t="str">
            <v>Direct Required</v>
          </cell>
          <cell r="K185" t="str">
            <v>Direct Required</v>
          </cell>
          <cell r="L185" t="str">
            <v>Direct Required</v>
          </cell>
          <cell r="M185" t="str">
            <v>None.  Use 0000 only.</v>
          </cell>
          <cell r="N185">
            <v>1</v>
          </cell>
          <cell r="O185">
            <v>0</v>
          </cell>
          <cell r="P185">
            <v>1</v>
          </cell>
          <cell r="Q185" t="str">
            <v>Any Fund Types except 40 and 90.</v>
          </cell>
          <cell r="R185" t="str">
            <v>Any Location Types and related departments or school locations except 99|997, 99|998, and Location Type 15.  Can use the 99|999 with the Assigned Allocation Method.</v>
          </cell>
          <cell r="S185" t="str">
            <v>Any Function except 000, 111, 112, 113, 223, 411, 432, 441, 511, 997, 998, and 999.</v>
          </cell>
          <cell r="T185" t="str">
            <v>Any Program except 97, 98, and 99.</v>
          </cell>
          <cell r="U185" t="str">
            <v>May not use Subjects 9700, 9800, or 9900.  Refer to the General Function/Subject Rules and the required Location Type/Subject Rules for guidance on determining the proper Subject account(s) to use with Function and Location accounts, respectively.</v>
          </cell>
          <cell r="V185" t="str">
            <v>Use Job Classification 0000 only for Non-Compensation and Non-Benefit Costs.</v>
          </cell>
          <cell r="W185">
            <v>3</v>
          </cell>
        </row>
        <row r="186">
          <cell r="C186">
            <v>54311</v>
          </cell>
          <cell r="D186" t="str">
            <v>Maintenance and Repairs - Fixtures and Equipment; Service Contracts and Agreements</v>
          </cell>
          <cell r="G186" t="str">
            <v>change Location to Square Feet Allocation 06/11/09</v>
          </cell>
          <cell r="H186" t="str">
            <v>Refer to Object Intersection Rules.</v>
          </cell>
          <cell r="I186" t="str">
            <v>Direct Preferred or Wtd. Square Feet</v>
          </cell>
          <cell r="J186" t="str">
            <v>Direct Required</v>
          </cell>
          <cell r="K186" t="str">
            <v>Direct Required</v>
          </cell>
          <cell r="L186" t="str">
            <v>Direct Required</v>
          </cell>
          <cell r="M186" t="str">
            <v>None.  Use 0000 only.</v>
          </cell>
          <cell r="N186">
            <v>1</v>
          </cell>
          <cell r="O186">
            <v>0</v>
          </cell>
          <cell r="P186">
            <v>1</v>
          </cell>
          <cell r="Q186" t="str">
            <v>Any Fund Types except 40 and 90.</v>
          </cell>
          <cell r="R186" t="str">
            <v>Any Location Types and related departments or school locations except 99|997, 99|998, and Location Type 15.  Can use the 99|999 with the Assigned Allocation Method.</v>
          </cell>
          <cell r="S186" t="str">
            <v>Functions 122, 211, 212, 213, 214, 216, 312, 313, 321, 331, 332, 433, 512, 521, and 531 only.</v>
          </cell>
          <cell r="T186" t="str">
            <v>Any Program except 00, 60, 70, 97, 98 and 99.</v>
          </cell>
          <cell r="U186" t="str">
            <v>May not use Subjects 9700, 9800, or 9900.  Refer to the General Function/Subject Rules and the required Location Type/Subject Rules for guidance on determining the proper Subject account(s) to use with Function and Location accounts, respectively.</v>
          </cell>
          <cell r="V186" t="str">
            <v>Use Job Classification 0000 only for Non-Compensation and Non-Benefit Costs.</v>
          </cell>
          <cell r="W186">
            <v>3</v>
          </cell>
        </row>
        <row r="187">
          <cell r="C187">
            <v>54312</v>
          </cell>
          <cell r="D187" t="str">
            <v>Maintenance and Repairs - General; Service Contracts and Agreements</v>
          </cell>
          <cell r="G187" t="str">
            <v>Name Chg 2/11/08; change Location to Square Feet Allocation 06/11/09</v>
          </cell>
          <cell r="H187" t="str">
            <v>Refer to Object Intersection Rules.</v>
          </cell>
          <cell r="I187" t="str">
            <v>Direct Preferred or Wtd. Square Feet</v>
          </cell>
          <cell r="J187" t="str">
            <v>Direct Required</v>
          </cell>
          <cell r="K187" t="str">
            <v>Direct Required</v>
          </cell>
          <cell r="L187" t="str">
            <v>Direct Required</v>
          </cell>
          <cell r="M187" t="str">
            <v>None.  Use 0000 only.</v>
          </cell>
          <cell r="N187">
            <v>1</v>
          </cell>
          <cell r="O187">
            <v>0</v>
          </cell>
          <cell r="Q187" t="str">
            <v>Any Fund Types except 40 and 90.</v>
          </cell>
          <cell r="R187" t="str">
            <v>Any Location Types and related departments or school locations except 99|997, 99|998, and Location Type 15.  Can use the 99|999 with the Assigned Allocation Method.</v>
          </cell>
          <cell r="S187" t="str">
            <v>Functions 321 and 433 only.</v>
          </cell>
          <cell r="T187" t="str">
            <v>Any Program except 00, 60, 70, 97, 98 and 99.</v>
          </cell>
          <cell r="U187" t="str">
            <v>Subject 2500 only.</v>
          </cell>
          <cell r="V187" t="str">
            <v>Use Job Classification 0000 only for Non-Compensation and Non-Benefit Costs.</v>
          </cell>
          <cell r="W187">
            <v>3</v>
          </cell>
        </row>
        <row r="188">
          <cell r="C188">
            <v>54313</v>
          </cell>
          <cell r="D188" t="str">
            <v>Maintenance and Repairs - Non-Student Transportation Vehicles; Service Contracts and Agreements</v>
          </cell>
          <cell r="G188" t="str">
            <v>Name Chg 9/20</v>
          </cell>
          <cell r="H188" t="str">
            <v>Refer to Object Intersection Rules.</v>
          </cell>
          <cell r="I188" t="str">
            <v>Direct Preferred or Wtd. Transportation</v>
          </cell>
          <cell r="J188" t="str">
            <v>Direct Required</v>
          </cell>
          <cell r="K188" t="str">
            <v>Direct Required</v>
          </cell>
          <cell r="L188" t="str">
            <v>Direct Required</v>
          </cell>
          <cell r="M188" t="str">
            <v>None.  Use 0000 only.</v>
          </cell>
          <cell r="N188">
            <v>1</v>
          </cell>
          <cell r="O188">
            <v>0</v>
          </cell>
          <cell r="Q188" t="str">
            <v>Any Fund Types except 40 and 90.</v>
          </cell>
          <cell r="R188" t="str">
            <v>Any Location Types and related departments or school locations except 99|997, 99|998, and Location Type 15.  Can use the 99|999 with the Assigned Allocation Method.</v>
          </cell>
          <cell r="S188" t="str">
            <v>Functions 311, 312, and 321 only.</v>
          </cell>
          <cell r="T188" t="str">
            <v>Any Program except 00, 60, 70, 97, 98 and 99.</v>
          </cell>
          <cell r="U188" t="str">
            <v>Subject 2500 only.</v>
          </cell>
          <cell r="V188" t="str">
            <v>Use Job Classification 0000 only for Non-Compensation and Non-Benefit Costs.</v>
          </cell>
          <cell r="W188">
            <v>3</v>
          </cell>
        </row>
        <row r="189">
          <cell r="C189">
            <v>54314</v>
          </cell>
          <cell r="D189" t="str">
            <v>Maintenance and Repairs - Student Transportation Vehicles; Service Contracts and Agreements</v>
          </cell>
          <cell r="G189" t="str">
            <v>Name Chg 9/20</v>
          </cell>
          <cell r="H189" t="str">
            <v>Refer to Object Intersection Rules.</v>
          </cell>
          <cell r="I189" t="str">
            <v>Direct Preferred or Wtd. Transportation</v>
          </cell>
          <cell r="J189" t="str">
            <v>Direct Required</v>
          </cell>
          <cell r="K189" t="str">
            <v>Direct Required</v>
          </cell>
          <cell r="L189" t="str">
            <v>Direct Required</v>
          </cell>
          <cell r="M189" t="str">
            <v>None.  Use 0000 only.</v>
          </cell>
          <cell r="N189">
            <v>1</v>
          </cell>
          <cell r="O189">
            <v>0</v>
          </cell>
          <cell r="Q189" t="str">
            <v>Any Fund Types except 40 and 90.</v>
          </cell>
          <cell r="R189" t="str">
            <v>Any Location Types and related departments or school locations except 99|997, 99|998, and Location Type 15.  Can use the 99|999 with the Assigned Allocation Method.</v>
          </cell>
          <cell r="S189" t="str">
            <v>Functions 311 and 431 only.</v>
          </cell>
          <cell r="T189" t="str">
            <v>Program Series: 10, 20 (with Subject 2142), 30 and 40, 50,  and Programs 61, 62, 63, 80 and 90 (with Subject 2200 Series) only.  All Programs not specifically noted to align with a particular Subject shall align with Subject 2500.</v>
          </cell>
          <cell r="U189" t="str">
            <v>Subject 2142 with Program 20 Series only; Subject 2200 Series with Program 90 only; Subject 2500 only is used with all other Programs.</v>
          </cell>
          <cell r="V189" t="str">
            <v>Use Job Classification 0000 only for Non-Compensation and Non-Benefit Costs.</v>
          </cell>
          <cell r="W189">
            <v>3</v>
          </cell>
        </row>
        <row r="190">
          <cell r="C190">
            <v>54320</v>
          </cell>
          <cell r="D190" t="str">
            <v>Maintenance and Repairs - Technology-Related Hardware; Service Contracts and Agreements</v>
          </cell>
          <cell r="G190" t="str">
            <v>Name Chg 2/11/08; change Location to Square Feet Allocation 06/11/09</v>
          </cell>
          <cell r="H190" t="str">
            <v>Refer to Object Intersection Rules.</v>
          </cell>
          <cell r="I190" t="str">
            <v>Direct Preferred or Wtd. Square Feet</v>
          </cell>
          <cell r="J190" t="str">
            <v>Direct Required</v>
          </cell>
          <cell r="K190" t="str">
            <v>Direct Required</v>
          </cell>
          <cell r="L190" t="str">
            <v>Direct Required</v>
          </cell>
          <cell r="M190" t="str">
            <v>None.  Use 0000 only.</v>
          </cell>
          <cell r="N190">
            <v>1</v>
          </cell>
          <cell r="O190">
            <v>0</v>
          </cell>
          <cell r="P190">
            <v>1</v>
          </cell>
          <cell r="Q190" t="str">
            <v>Any Fund Types except 40 and 90.</v>
          </cell>
          <cell r="R190" t="str">
            <v>Any Location Types and related departments or school locations except 99|997, 99|998, and Location Type 15.  Can use the 99|999 with the Assigned Allocation Method.</v>
          </cell>
          <cell r="S190" t="str">
            <v>Any Function except 000, 111, 112, 113, 223, 411, 432, 441, 511, 997, 998, and 999.</v>
          </cell>
          <cell r="T190" t="str">
            <v>Any Program except 00, 60, 70, 97, 98 and 99.</v>
          </cell>
          <cell r="U190" t="str">
            <v>May not use Subjects 9700, 9800, or 9900.  Refer to the General Function/Subject Rules and the required Location Type/Subject Rules for guidance on determining the proper Subject account(s) to use with Function and Location accounts, respectively.</v>
          </cell>
          <cell r="V190" t="str">
            <v>Use Job Classification 0000 only for Non-Compensation and Non-Benefit Costs.</v>
          </cell>
          <cell r="W190">
            <v>3</v>
          </cell>
        </row>
        <row r="191">
          <cell r="C191">
            <v>54321</v>
          </cell>
          <cell r="D191" t="str">
            <v>Maintenance and Repairs - Electrical; Service Contracts and Agreements</v>
          </cell>
          <cell r="F191" t="str">
            <v>Changed Name 7/16/08</v>
          </cell>
          <cell r="G191" t="str">
            <v>Added 11/30/07; change Location to Square Feet Allocation 06/11/09</v>
          </cell>
          <cell r="H191" t="str">
            <v>Refer to Object Intersection Rules.</v>
          </cell>
          <cell r="I191" t="str">
            <v>Direct Preferred or Wtd. Square Feet</v>
          </cell>
          <cell r="J191" t="str">
            <v>Direct Required</v>
          </cell>
          <cell r="K191" t="str">
            <v>Direct Required</v>
          </cell>
          <cell r="L191" t="str">
            <v>Direct Required</v>
          </cell>
          <cell r="M191" t="str">
            <v>None.  Use 0000 only.</v>
          </cell>
          <cell r="N191">
            <v>1</v>
          </cell>
          <cell r="O191">
            <v>0</v>
          </cell>
          <cell r="Q191" t="str">
            <v>Any Fund Types except 40 and 90.</v>
          </cell>
          <cell r="R191" t="str">
            <v>Any Location Types and related departments or school locations except 99|997, 99|998, and Location Type 15.  Can use the 99|999 with the Assigned Allocation Method.</v>
          </cell>
          <cell r="S191" t="str">
            <v>Functions 321 and 433 only.</v>
          </cell>
          <cell r="T191" t="str">
            <v>Any Program except 00, 60, 70, 97, 98 and 99.</v>
          </cell>
          <cell r="U191" t="str">
            <v>Subject 2500 only.</v>
          </cell>
          <cell r="V191" t="str">
            <v>Use Job Classification 0000 only for Non-Compensation and Non-Benefit Costs.</v>
          </cell>
          <cell r="W191">
            <v>3</v>
          </cell>
        </row>
        <row r="192">
          <cell r="C192">
            <v>54322</v>
          </cell>
          <cell r="D192" t="str">
            <v>Maintenance and Repairs - HVAC; Service Contracts and Agreements</v>
          </cell>
          <cell r="F192" t="str">
            <v>Changed Name 7/16/08</v>
          </cell>
          <cell r="G192" t="str">
            <v>Added 11/30/07; change Location to Square Feet Allocation 06/11/09</v>
          </cell>
          <cell r="H192" t="str">
            <v>Refer to Object Intersection Rules.</v>
          </cell>
          <cell r="I192" t="str">
            <v>Direct Preferred or Wtd. Square Feet</v>
          </cell>
          <cell r="J192" t="str">
            <v>Direct Required</v>
          </cell>
          <cell r="K192" t="str">
            <v>Direct Required</v>
          </cell>
          <cell r="L192" t="str">
            <v>Direct Required</v>
          </cell>
          <cell r="M192" t="str">
            <v>None.  Use 0000 only.</v>
          </cell>
          <cell r="N192">
            <v>1</v>
          </cell>
          <cell r="O192">
            <v>0</v>
          </cell>
          <cell r="Q192" t="str">
            <v>Any Fund Types except 40 and 90.</v>
          </cell>
          <cell r="R192" t="str">
            <v>Any Location Types and related departments or school locations except 99|997, 99|998, and Location Type 15.  Can use the 99|999 with the Assigned Allocation Method.</v>
          </cell>
          <cell r="S192" t="str">
            <v>Functions 321 and 433 only.</v>
          </cell>
          <cell r="T192" t="str">
            <v>Any Program except 00, 60, 70, 97, 98 and 99.</v>
          </cell>
          <cell r="U192" t="str">
            <v>Subject 2500 only.</v>
          </cell>
          <cell r="V192" t="str">
            <v>Use Job Classification 0000 only for Non-Compensation and Non-Benefit Costs.</v>
          </cell>
          <cell r="W192">
            <v>3</v>
          </cell>
        </row>
        <row r="193">
          <cell r="C193">
            <v>54323</v>
          </cell>
          <cell r="D193" t="str">
            <v>Maintenance and Repairs - Glass; Service Contracts and Agreements</v>
          </cell>
          <cell r="F193" t="str">
            <v>Changed Name 7/16/08</v>
          </cell>
          <cell r="G193" t="str">
            <v>Added 11/30/07; change Location to Square Feet Allocation 06/11/09</v>
          </cell>
          <cell r="H193" t="str">
            <v>Refer to Object Intersection Rules.</v>
          </cell>
          <cell r="I193" t="str">
            <v>Direct Preferred or Wtd. Square Feet</v>
          </cell>
          <cell r="J193" t="str">
            <v>Direct Required</v>
          </cell>
          <cell r="K193" t="str">
            <v>Direct Required</v>
          </cell>
          <cell r="L193" t="str">
            <v>Direct Required</v>
          </cell>
          <cell r="M193" t="str">
            <v>None.  Use 0000 only.</v>
          </cell>
          <cell r="N193">
            <v>1</v>
          </cell>
          <cell r="O193">
            <v>0</v>
          </cell>
          <cell r="Q193" t="str">
            <v>Any Fund Types except 40 and 90.</v>
          </cell>
          <cell r="R193" t="str">
            <v>Any Location Types and related departments or school locations except 99|997, 99|998, and Location Type 15.  Can use the 99|999 with the Assigned Allocation Method.</v>
          </cell>
          <cell r="S193" t="str">
            <v>Function 321 only.</v>
          </cell>
          <cell r="T193" t="str">
            <v>Any Program except 00, 60, 70, 97, 98 and 99.</v>
          </cell>
          <cell r="U193" t="str">
            <v>Subject 2500 only.</v>
          </cell>
          <cell r="V193" t="str">
            <v>Use Job Classification 0000 only for Non-Compensation and Non-Benefit Costs.</v>
          </cell>
          <cell r="W193">
            <v>3</v>
          </cell>
        </row>
        <row r="194">
          <cell r="C194">
            <v>54324</v>
          </cell>
          <cell r="D194" t="str">
            <v>Maintenance and Repairs - Plumbing; Service Contracts and Agreements</v>
          </cell>
          <cell r="F194" t="str">
            <v>Changed Name 7/16/08</v>
          </cell>
          <cell r="G194" t="str">
            <v>Added 11/30/07; change Location to Square Feet Allocation 06/11/09</v>
          </cell>
          <cell r="H194" t="str">
            <v>Refer to Object Intersection Rules.</v>
          </cell>
          <cell r="I194" t="str">
            <v>Direct Preferred or Wtd. Square Feet</v>
          </cell>
          <cell r="J194" t="str">
            <v>Direct Required</v>
          </cell>
          <cell r="K194" t="str">
            <v>Direct Required</v>
          </cell>
          <cell r="L194" t="str">
            <v>Direct Required</v>
          </cell>
          <cell r="M194" t="str">
            <v>None.  Use 0000 only.</v>
          </cell>
          <cell r="N194">
            <v>1</v>
          </cell>
          <cell r="O194">
            <v>0</v>
          </cell>
          <cell r="Q194" t="str">
            <v>Any Fund Types except 40 and 90.</v>
          </cell>
          <cell r="R194" t="str">
            <v>Any Location Types and related departments or school locations except 99|997, 99|998, and Location Type 15.  Can use the 99|999 with the Assigned Allocation Method.</v>
          </cell>
          <cell r="S194" t="str">
            <v>Function 321 only.</v>
          </cell>
          <cell r="T194" t="str">
            <v>Any Program except 00, 60, 70, 97, 98 and 99.</v>
          </cell>
          <cell r="U194" t="str">
            <v>Subject 2500 only.</v>
          </cell>
          <cell r="V194" t="str">
            <v>Use Job Classification 0000 only for Non-Compensation and Non-Benefit Costs.</v>
          </cell>
          <cell r="W194">
            <v>3</v>
          </cell>
        </row>
        <row r="195">
          <cell r="C195">
            <v>54325</v>
          </cell>
          <cell r="D195" t="str">
            <v>Maintenance and Repairs - Vandalism; Service Contracts and Agreements</v>
          </cell>
          <cell r="G195" t="str">
            <v>Added 11/30/07; change Location to Square Feet Allocation 06/11/09</v>
          </cell>
          <cell r="H195" t="str">
            <v>Refer to Object Intersection Rules.</v>
          </cell>
          <cell r="I195" t="str">
            <v>Direct Preferred or Wtd. Square Feet</v>
          </cell>
          <cell r="J195" t="str">
            <v>Direct Required</v>
          </cell>
          <cell r="K195" t="str">
            <v>Direct Required</v>
          </cell>
          <cell r="L195" t="str">
            <v>Direct Required</v>
          </cell>
          <cell r="M195" t="str">
            <v>None.  Use 0000 only.</v>
          </cell>
          <cell r="N195">
            <v>1</v>
          </cell>
          <cell r="O195">
            <v>0</v>
          </cell>
          <cell r="Q195" t="str">
            <v>Any Fund Types except 40 and 90.</v>
          </cell>
          <cell r="R195" t="str">
            <v>Any Location Types and related departments or school locations except 99|997, 99|998, and Location Type 15.  Can use the 99|999 with the Assigned Allocation Method.</v>
          </cell>
          <cell r="S195" t="str">
            <v>Function 321 only.</v>
          </cell>
          <cell r="T195" t="str">
            <v>Any Program except 00, 60, 70, 97, 98 and 99.</v>
          </cell>
          <cell r="U195" t="str">
            <v>Subject 2500 only.</v>
          </cell>
          <cell r="V195" t="str">
            <v>Use Job Classification 0000 only for Non-Compensation and Non-Benefit Costs.</v>
          </cell>
          <cell r="W195">
            <v>3</v>
          </cell>
        </row>
        <row r="196">
          <cell r="C196">
            <v>54400</v>
          </cell>
          <cell r="D196" t="str">
            <v>Utility Services</v>
          </cell>
          <cell r="H196" t="str">
            <v>Reporting Level Account only.  Transactional entries are NOT allowed with this Account.</v>
          </cell>
          <cell r="I196" t="str">
            <v>N/A</v>
          </cell>
          <cell r="J196" t="str">
            <v>N/A</v>
          </cell>
          <cell r="K196" t="str">
            <v>N/A</v>
          </cell>
          <cell r="L196" t="str">
            <v>N/A</v>
          </cell>
          <cell r="M196" t="str">
            <v>N/A</v>
          </cell>
          <cell r="N196" t="str">
            <v>N/A</v>
          </cell>
          <cell r="O196">
            <v>0</v>
          </cell>
          <cell r="Q196" t="str">
            <v>No entries allowed to this Account.</v>
          </cell>
          <cell r="R196" t="str">
            <v>No entries allowed to this Account.</v>
          </cell>
          <cell r="S196" t="str">
            <v>No entries allowed to this Account.</v>
          </cell>
          <cell r="T196" t="str">
            <v>No entries allowed to this Account.</v>
          </cell>
          <cell r="U196" t="str">
            <v>No entries allowed to this Account.</v>
          </cell>
          <cell r="V196" t="str">
            <v>No entries allowed to this Account.</v>
          </cell>
          <cell r="W196">
            <v>2</v>
          </cell>
        </row>
        <row r="197">
          <cell r="C197">
            <v>54402</v>
          </cell>
          <cell r="D197" t="str">
            <v>Water</v>
          </cell>
          <cell r="G197" t="str">
            <v>Name Chg 2/11/08; change Location to Square Feet Allocation 06/11/09</v>
          </cell>
          <cell r="H197" t="str">
            <v>Refer to Object Intersection Rules.</v>
          </cell>
          <cell r="I197" t="str">
            <v>Direct Preferred or Wtd. Square Feet</v>
          </cell>
          <cell r="J197" t="str">
            <v>Direct Required</v>
          </cell>
          <cell r="K197" t="str">
            <v>Direct Required</v>
          </cell>
          <cell r="L197" t="str">
            <v>Direct Required</v>
          </cell>
          <cell r="M197" t="str">
            <v>None.  Use 0000 only.</v>
          </cell>
          <cell r="N197">
            <v>1</v>
          </cell>
          <cell r="O197">
            <v>0</v>
          </cell>
          <cell r="Q197" t="str">
            <v>Any Fund Types except 40 and 90.</v>
          </cell>
          <cell r="R197" t="str">
            <v>Any Location Types and related departments or school locations except 99|997, 99|998, and Location Type 15.  Can use the 99|999 with the Assigned Allocation Method.</v>
          </cell>
          <cell r="S197" t="str">
            <v>Function 321 only.</v>
          </cell>
          <cell r="T197" t="str">
            <v>Program Series:  10 and 30.</v>
          </cell>
          <cell r="U197" t="str">
            <v>Subject 2500 only.</v>
          </cell>
          <cell r="V197" t="str">
            <v>Use Job Classification 0000 only for Non-Compensation and Non-Benefit Costs.</v>
          </cell>
          <cell r="W197">
            <v>3</v>
          </cell>
        </row>
        <row r="198">
          <cell r="C198">
            <v>54403</v>
          </cell>
          <cell r="D198" t="str">
            <v>Telephone</v>
          </cell>
          <cell r="G198" t="str">
            <v>Name Chg 9/20; change Location to Square Feet Allocation 06/11/09</v>
          </cell>
          <cell r="H198" t="str">
            <v>Refer to Object Intersection Rules.</v>
          </cell>
          <cell r="I198" t="str">
            <v>Direct Preferred or Wtd. Square Feet</v>
          </cell>
          <cell r="J198" t="str">
            <v>Direct Required</v>
          </cell>
          <cell r="K198" t="str">
            <v>Direct Required</v>
          </cell>
          <cell r="L198" t="str">
            <v>Direct Required</v>
          </cell>
          <cell r="M198" t="str">
            <v>None.  Use 0000 only.</v>
          </cell>
          <cell r="N198">
            <v>1</v>
          </cell>
          <cell r="O198">
            <v>0</v>
          </cell>
          <cell r="Q198" t="str">
            <v>Any Fund Types except 40 and 90.</v>
          </cell>
          <cell r="R198" t="str">
            <v>Any Location Types and related departments or school locations except 99|997, 99|998, and Location Type 15.  Can use the 99|999 with the Assigned Allocation Method.</v>
          </cell>
          <cell r="S198" t="str">
            <v>Function 321 only.</v>
          </cell>
          <cell r="T198" t="str">
            <v>Any Program except 97, 98, and 99.</v>
          </cell>
          <cell r="U198" t="str">
            <v>Subject 2500 only.</v>
          </cell>
          <cell r="V198" t="str">
            <v>Use Job Classification 0000 only for Non-Compensation and Non-Benefit Costs.</v>
          </cell>
          <cell r="W198">
            <v>3</v>
          </cell>
        </row>
        <row r="199">
          <cell r="C199">
            <v>54404</v>
          </cell>
          <cell r="D199" t="str">
            <v>Energy Management Services</v>
          </cell>
          <cell r="G199" t="str">
            <v>change Location to Square Feet Allocation 06/11/09</v>
          </cell>
          <cell r="H199" t="str">
            <v>Refer to Object Intersection Rules.</v>
          </cell>
          <cell r="I199" t="str">
            <v>Direct Preferred or Wtd. Square Feet</v>
          </cell>
          <cell r="J199" t="str">
            <v>Direct Required</v>
          </cell>
          <cell r="K199" t="str">
            <v>Direct Required</v>
          </cell>
          <cell r="L199" t="str">
            <v>Direct Required</v>
          </cell>
          <cell r="M199" t="str">
            <v>None.  Use 0000 only.</v>
          </cell>
          <cell r="N199">
            <v>1</v>
          </cell>
          <cell r="O199">
            <v>0</v>
          </cell>
          <cell r="Q199" t="str">
            <v>Any Fund Types except 40 and 90.</v>
          </cell>
          <cell r="R199" t="str">
            <v>Any Location Types and related departments or school locations except 99|997, 99|998, and Location Type 15.  Can use the 99|999 with the Assigned Allocation Method.</v>
          </cell>
          <cell r="S199" t="str">
            <v>Function 321 only.</v>
          </cell>
          <cell r="T199" t="str">
            <v>Program Series:  10 and 30.</v>
          </cell>
          <cell r="U199" t="str">
            <v>Subject 2500 only.</v>
          </cell>
          <cell r="V199" t="str">
            <v>Use Job Classification 0000 only for Non-Compensation and Non-Benefit Costs.</v>
          </cell>
          <cell r="W199">
            <v>3</v>
          </cell>
        </row>
        <row r="200">
          <cell r="C200">
            <v>54405</v>
          </cell>
          <cell r="D200" t="str">
            <v>Sewage/Cesspool</v>
          </cell>
          <cell r="G200" t="str">
            <v>Added 10/3; change Location to Square Feet Allocation 06/11/09</v>
          </cell>
          <cell r="H200" t="str">
            <v>Refer to Object Intersection Rules.</v>
          </cell>
          <cell r="I200" t="str">
            <v>Direct Preferred or Wtd. Square Feet</v>
          </cell>
          <cell r="J200" t="str">
            <v>Direct Required</v>
          </cell>
          <cell r="K200" t="str">
            <v>Direct Required</v>
          </cell>
          <cell r="L200" t="str">
            <v>Direct Required</v>
          </cell>
          <cell r="M200" t="str">
            <v>None.  Use 0000 only.</v>
          </cell>
          <cell r="N200">
            <v>1</v>
          </cell>
          <cell r="O200">
            <v>0</v>
          </cell>
          <cell r="Q200" t="str">
            <v>Any Fund Types except 40 and 90.</v>
          </cell>
          <cell r="R200" t="str">
            <v>Any Location Types and related departments or school locations except 99|997, 99|998, and Location Type 15.  Can use the 99|999 with the Assigned Allocation Method.</v>
          </cell>
          <cell r="S200" t="str">
            <v>Functions 321 and 433 only.</v>
          </cell>
          <cell r="T200" t="str">
            <v>Program Series:  10 and 30.</v>
          </cell>
          <cell r="U200" t="str">
            <v>Subject 2500 only.</v>
          </cell>
          <cell r="V200" t="str">
            <v>Use Job Classification 0000 only for Non-Compensation and Non-Benefit Costs.</v>
          </cell>
          <cell r="W200">
            <v>3</v>
          </cell>
        </row>
        <row r="201">
          <cell r="C201">
            <v>54406</v>
          </cell>
          <cell r="D201" t="str">
            <v>Wireless Communications</v>
          </cell>
          <cell r="G201" t="str">
            <v>Added 10/4; change Location to Square Feet Allocation 06/11/09</v>
          </cell>
          <cell r="H201" t="str">
            <v>Refer to Object Intersection Rules.</v>
          </cell>
          <cell r="I201" t="str">
            <v>Direct Preferred or Wtd. Square Feet</v>
          </cell>
          <cell r="J201" t="str">
            <v>Direct Required</v>
          </cell>
          <cell r="K201" t="str">
            <v>Direct Required</v>
          </cell>
          <cell r="L201" t="str">
            <v>Direct Required</v>
          </cell>
          <cell r="M201" t="str">
            <v>None.  Use 0000 only.</v>
          </cell>
          <cell r="N201">
            <v>1</v>
          </cell>
          <cell r="O201">
            <v>0</v>
          </cell>
          <cell r="Q201" t="str">
            <v>Any Fund Types except 40 and 90.</v>
          </cell>
          <cell r="R201" t="str">
            <v>Any Location Types and related departments or school locations except 99|997, 99|998, and Location Type 15.  Can use the 99|999 with the Assigned Allocation Method.</v>
          </cell>
          <cell r="S201" t="str">
            <v>Any Function except 000, 421, 422, 432, 433, 441, 997, 998, and 999.</v>
          </cell>
          <cell r="T201" t="str">
            <v>Any Program except 97, 98, and 99.</v>
          </cell>
          <cell r="U201" t="str">
            <v>Subject 2500 only.</v>
          </cell>
          <cell r="V201" t="str">
            <v>Use Job Classification 0000 only for Non-Compensation and Non-Benefit Costs.</v>
          </cell>
          <cell r="W201">
            <v>3</v>
          </cell>
        </row>
        <row r="202">
          <cell r="C202">
            <v>54407</v>
          </cell>
          <cell r="D202" t="str">
            <v>Internet Connectivity</v>
          </cell>
          <cell r="G202" t="str">
            <v>Added 10/4; change Location to Square Feet Allocation 06/11/09</v>
          </cell>
          <cell r="H202" t="str">
            <v>Refer to Object Intersection Rules.</v>
          </cell>
          <cell r="I202" t="str">
            <v>Direct Preferred or Wtd. Square Feet</v>
          </cell>
          <cell r="J202" t="str">
            <v>Direct Required</v>
          </cell>
          <cell r="K202" t="str">
            <v>Direct Required</v>
          </cell>
          <cell r="L202" t="str">
            <v>Direct Required</v>
          </cell>
          <cell r="M202" t="str">
            <v>None.  Use 0000 only.</v>
          </cell>
          <cell r="N202">
            <v>1</v>
          </cell>
          <cell r="O202">
            <v>0</v>
          </cell>
          <cell r="P202">
            <v>1</v>
          </cell>
          <cell r="Q202" t="str">
            <v>Any Fund Types except 40 and 90.</v>
          </cell>
          <cell r="R202" t="str">
            <v>Any Location Types and related departments or school locations except 99|997, 99|998, and Location Type 15.  Can use the 99|999 with the Assigned Allocation Method.</v>
          </cell>
          <cell r="S202" t="str">
            <v>Any Function except 000, 421, 422, 431, 432, 433, 441, 997, 998, and 999.</v>
          </cell>
          <cell r="T202" t="str">
            <v>Any Program except 97, 98, and 99.</v>
          </cell>
          <cell r="U202" t="str">
            <v>May not use Subjects 9700, 9800, or 9900.  Refer to the General Function/Subject Rules and the required Location Type/Subject Rules for guidance on determining the proper Subject account(s) to use with Function and Location accounts, respectively.</v>
          </cell>
          <cell r="V202" t="str">
            <v>Use Job Classification 0000 only for Non-Compensation and Non-Benefit Costs.</v>
          </cell>
          <cell r="W202">
            <v>3</v>
          </cell>
        </row>
        <row r="203">
          <cell r="C203">
            <v>54500</v>
          </cell>
          <cell r="D203" t="str">
            <v>Construction Services</v>
          </cell>
          <cell r="E203" t="str">
            <v>Y</v>
          </cell>
          <cell r="H203" t="str">
            <v>Reporting Level Account only.  Transactional entries are NOT allowed with this Account.</v>
          </cell>
          <cell r="I203" t="str">
            <v>N/A</v>
          </cell>
          <cell r="J203" t="str">
            <v>N/A</v>
          </cell>
          <cell r="K203" t="str">
            <v>N/A</v>
          </cell>
          <cell r="L203" t="str">
            <v>N/A</v>
          </cell>
          <cell r="M203" t="str">
            <v>N/A</v>
          </cell>
          <cell r="N203" t="str">
            <v>N/A</v>
          </cell>
          <cell r="O203">
            <v>0</v>
          </cell>
          <cell r="Q203" t="str">
            <v>No entries allowed to this Account.</v>
          </cell>
          <cell r="R203" t="str">
            <v>No entries allowed to this Account.</v>
          </cell>
          <cell r="S203" t="str">
            <v>No entries allowed to this Account.</v>
          </cell>
          <cell r="T203" t="str">
            <v>No entries allowed to this Account.</v>
          </cell>
          <cell r="U203" t="str">
            <v>No entries allowed to this Account.</v>
          </cell>
          <cell r="V203" t="str">
            <v>No entries allowed to this Account.</v>
          </cell>
          <cell r="W203">
            <v>2</v>
          </cell>
        </row>
        <row r="204">
          <cell r="C204">
            <v>54501</v>
          </cell>
          <cell r="D204" t="str">
            <v>School and District Construction</v>
          </cell>
          <cell r="G204" t="str">
            <v>Chnaged Name 10/30/09</v>
          </cell>
          <cell r="H204" t="str">
            <v>Refer to Object Intersection Rules.</v>
          </cell>
          <cell r="I204" t="str">
            <v>Direct Required</v>
          </cell>
          <cell r="J204" t="str">
            <v>Direct Required</v>
          </cell>
          <cell r="K204" t="str">
            <v>Direct Required</v>
          </cell>
          <cell r="L204" t="str">
            <v>Direct Required</v>
          </cell>
          <cell r="M204" t="str">
            <v>None.  Use 0000 only.</v>
          </cell>
          <cell r="N204">
            <v>0</v>
          </cell>
          <cell r="O204">
            <v>0</v>
          </cell>
          <cell r="Q204" t="str">
            <v>Any Fund Types except 40 and 90.</v>
          </cell>
          <cell r="R204" t="str">
            <v>Location Types 00 to 05 only.</v>
          </cell>
          <cell r="S204" t="str">
            <v>Function 422 only.</v>
          </cell>
          <cell r="T204" t="str">
            <v>Program Series:  10, 20, 30, 40, and Programs 00 and  90 only.</v>
          </cell>
          <cell r="U204" t="str">
            <v>Subject 2500 only.</v>
          </cell>
          <cell r="V204" t="str">
            <v>Use Job Classification 0000 only for Non-Compensation and Non-Benefit Costs.</v>
          </cell>
          <cell r="W204">
            <v>3</v>
          </cell>
        </row>
        <row r="205">
          <cell r="C205">
            <v>54600</v>
          </cell>
          <cell r="D205" t="str">
            <v>Rentals</v>
          </cell>
          <cell r="H205" t="str">
            <v>Reporting Level Account only.  Transactional entries are NOT allowed with this Account.</v>
          </cell>
          <cell r="I205" t="str">
            <v>N/A</v>
          </cell>
          <cell r="J205" t="str">
            <v>N/A</v>
          </cell>
          <cell r="K205" t="str">
            <v>N/A</v>
          </cell>
          <cell r="L205" t="str">
            <v>N/A</v>
          </cell>
          <cell r="M205" t="str">
            <v>N/A</v>
          </cell>
          <cell r="N205" t="str">
            <v>N/A</v>
          </cell>
          <cell r="O205">
            <v>0</v>
          </cell>
          <cell r="Q205" t="str">
            <v>No entries allowed to this Account.</v>
          </cell>
          <cell r="R205" t="str">
            <v>No entries allowed to this Account.</v>
          </cell>
          <cell r="S205" t="str">
            <v>No entries allowed to this Account.</v>
          </cell>
          <cell r="T205" t="str">
            <v>No entries allowed to this Account.</v>
          </cell>
          <cell r="U205" t="str">
            <v>No entries allowed to this Account.</v>
          </cell>
          <cell r="V205" t="str">
            <v>No entries allowed to this Account.</v>
          </cell>
          <cell r="W205">
            <v>2</v>
          </cell>
        </row>
        <row r="206">
          <cell r="C206">
            <v>54601</v>
          </cell>
          <cell r="D206" t="str">
            <v>Renting Land and Buildings</v>
          </cell>
          <cell r="G206" t="str">
            <v>change Location to exclude 99|xxx 06/11/09</v>
          </cell>
          <cell r="H206" t="str">
            <v>Refer to Object Intersection Rules.</v>
          </cell>
          <cell r="I206" t="str">
            <v>Direct Required</v>
          </cell>
          <cell r="J206" t="str">
            <v>Direct Required</v>
          </cell>
          <cell r="K206" t="str">
            <v>Direct Required</v>
          </cell>
          <cell r="L206" t="str">
            <v>Direct Required</v>
          </cell>
          <cell r="M206" t="str">
            <v>None.  Use 0000 only.</v>
          </cell>
          <cell r="N206">
            <v>0</v>
          </cell>
          <cell r="O206">
            <v>0</v>
          </cell>
          <cell r="P206">
            <v>1</v>
          </cell>
          <cell r="Q206" t="str">
            <v>Any Fund Types except 40 and 90.</v>
          </cell>
          <cell r="R206" t="str">
            <v>Any Location Type and related departments or school locations except 99|997, 99|998, 99|999 and Location Type 15.</v>
          </cell>
          <cell r="S206" t="str">
            <v>Functions 213, 321, and 421 only.</v>
          </cell>
          <cell r="T206" t="str">
            <v>Any Program except 97, 98, and 99.</v>
          </cell>
          <cell r="U206" t="str">
            <v>May not use Subjects 9700, 9800, or 9900.  Refer to the General Function/Subject Rules and the required Location Type/Subject Rules for guidance on determining the proper Subject account(s) to use with Function and Location accounts, respectively.</v>
          </cell>
          <cell r="V206" t="str">
            <v>Use Job Classification 0000 only for Non-Compensation and Non-Benefit Costs.</v>
          </cell>
          <cell r="W206">
            <v>3</v>
          </cell>
        </row>
        <row r="207">
          <cell r="C207">
            <v>54602</v>
          </cell>
          <cell r="D207" t="str">
            <v>Rental of Equipment and Vehicles</v>
          </cell>
          <cell r="G207" t="str">
            <v>change Location, Program, and Subject to Square Feet Allocation 06/11/09</v>
          </cell>
          <cell r="H207" t="str">
            <v>Refer to Object Intersection Rules.</v>
          </cell>
          <cell r="I207" t="str">
            <v>Direct Preferred or Wtd. Students</v>
          </cell>
          <cell r="J207" t="str">
            <v>Direct Required</v>
          </cell>
          <cell r="K207" t="str">
            <v>Direct Preferred or Wtd. Students</v>
          </cell>
          <cell r="L207" t="str">
            <v>Direct Preferred or Wtd. Students</v>
          </cell>
          <cell r="M207" t="str">
            <v>None.  Use 0000 only.</v>
          </cell>
          <cell r="N207">
            <v>3</v>
          </cell>
          <cell r="O207">
            <v>0</v>
          </cell>
          <cell r="Q207" t="str">
            <v>Any Fund Types except 40 and 90.</v>
          </cell>
          <cell r="R207" t="str">
            <v>Any Location Types and related departments or school locations except 99|997, 99|998, and Location Type 15.  Can use the 99|999 with the Assigned Allocation Method.</v>
          </cell>
          <cell r="S207" t="str">
            <v>Any Function except 000, 111, 112, 113, 223, 411, 432, 441, 511, 997, 998, and 999.</v>
          </cell>
          <cell r="T207" t="str">
            <v>Any Program except 97 and 98.  Can use 99 with the Assigned Allocation Method.</v>
          </cell>
          <cell r="U2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7" t="str">
            <v>Use Job Classification 0000 only for Non-Compensation and Non-Benefit Costs.</v>
          </cell>
          <cell r="W207">
            <v>3</v>
          </cell>
        </row>
        <row r="208">
          <cell r="C208">
            <v>54603</v>
          </cell>
          <cell r="D208" t="str">
            <v>Rentals of Computers and Related Equipment</v>
          </cell>
          <cell r="G208" t="str">
            <v>change Location, Program, and Subject to Square Feet Allocation 06/11/09</v>
          </cell>
          <cell r="H208" t="str">
            <v>Refer to Object Intersection Rules.</v>
          </cell>
          <cell r="I208" t="str">
            <v>Direct Preferred or Wtd. Students</v>
          </cell>
          <cell r="J208" t="str">
            <v>Direct Required</v>
          </cell>
          <cell r="K208" t="str">
            <v>Direct Preferred or Wtd. Students</v>
          </cell>
          <cell r="L208" t="str">
            <v>Direct Preferred or Wtd. Students</v>
          </cell>
          <cell r="M208" t="str">
            <v>None.  Use 0000 only.</v>
          </cell>
          <cell r="N208">
            <v>3</v>
          </cell>
          <cell r="O208">
            <v>0</v>
          </cell>
          <cell r="Q208" t="str">
            <v>Any Fund Types except 40 and 90.</v>
          </cell>
          <cell r="R208" t="str">
            <v>Any Location Types and related departments or school locations except 99|997, 99|998, and Location Type 15.  Can use the 99|999 with the Assigned Allocation Method.</v>
          </cell>
          <cell r="S208" t="str">
            <v>Any Function except 000, 111, 112, 113, 223, 411, 432, 441, 511, 997, 998, and 999.</v>
          </cell>
          <cell r="T208" t="str">
            <v>Any Program except 97 and 98.  Can use 99 with the Assigned Allocation Method.</v>
          </cell>
          <cell r="U2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8" t="str">
            <v>Use Job Classification 0000 only for Non-Compensation and Non-Benefit Costs.</v>
          </cell>
          <cell r="W208">
            <v>3</v>
          </cell>
        </row>
        <row r="209">
          <cell r="C209">
            <v>54604</v>
          </cell>
          <cell r="D209" t="str">
            <v>Graduation Rentals</v>
          </cell>
          <cell r="H209" t="str">
            <v>Refer to Object Intersection Rules.</v>
          </cell>
          <cell r="I209" t="str">
            <v>Direct Preferred or Wtd. Students</v>
          </cell>
          <cell r="J209" t="str">
            <v>Direct Required</v>
          </cell>
          <cell r="K209" t="str">
            <v>Direct Required</v>
          </cell>
          <cell r="L209" t="str">
            <v>Direct Required</v>
          </cell>
          <cell r="M209" t="str">
            <v>None.  Use 0000 only.</v>
          </cell>
          <cell r="N209">
            <v>1</v>
          </cell>
          <cell r="O209">
            <v>0</v>
          </cell>
          <cell r="P209">
            <v>1</v>
          </cell>
          <cell r="Q209" t="str">
            <v>Any Fund Types except 40 and 90.</v>
          </cell>
          <cell r="R209" t="str">
            <v>Any Location Types and related departments or school locations except 99|997, 99|998, and Location Type 15.  Can use the 99|999 with the Assigned Allocation Method.</v>
          </cell>
          <cell r="S209" t="str">
            <v>Function 214 only.</v>
          </cell>
          <cell r="T209" t="str">
            <v>Any Program except 97, 98, and 99.</v>
          </cell>
          <cell r="U209" t="str">
            <v>May not use Subjects 9700, 9800, or 9900.  Refer to the General Function/Subject Rules and the required Location Type/Subject Rules for guidance on determining the proper Subject account(s) to use with Function and Location accounts, respectively.</v>
          </cell>
          <cell r="V209" t="str">
            <v>Use Job Classification 0000 only for Non-Compensation and Non-Benefit Costs.</v>
          </cell>
          <cell r="W209">
            <v>3</v>
          </cell>
        </row>
        <row r="210">
          <cell r="C210">
            <v>54605</v>
          </cell>
          <cell r="D210" t="str">
            <v>Ice Rink Rental</v>
          </cell>
          <cell r="G210" t="str">
            <v>Added 10/3</v>
          </cell>
          <cell r="H210" t="str">
            <v>Refer to Object Intersection Rules.</v>
          </cell>
          <cell r="I210" t="str">
            <v>Direct Preferred or Wtd. Students</v>
          </cell>
          <cell r="J210" t="str">
            <v>Direct Required</v>
          </cell>
          <cell r="K210" t="str">
            <v>Direct Required</v>
          </cell>
          <cell r="L210" t="str">
            <v>Direct Required</v>
          </cell>
          <cell r="M210" t="str">
            <v>None.  Use 0000 only.</v>
          </cell>
          <cell r="N210">
            <v>1</v>
          </cell>
          <cell r="O210">
            <v>0</v>
          </cell>
          <cell r="P210">
            <v>1</v>
          </cell>
          <cell r="Q210" t="str">
            <v>Any Fund Types except 40 and 90.</v>
          </cell>
          <cell r="R210" t="str">
            <v>Any Location Types and related departments or school locations except 99|997, 99|998, and Location Type 15.  Can use the 99|999 with the Assigned Allocation Method.</v>
          </cell>
          <cell r="S210" t="str">
            <v>Functions 213 and 321 only.</v>
          </cell>
          <cell r="T210" t="str">
            <v>Any Program except 97, 98, and 99.</v>
          </cell>
          <cell r="U210" t="str">
            <v>May not use Subjects 9700, 9800, or 9900.  Refer to the General Function/Subject Rules and the required Location Type/Subject Rules for guidance on determining the proper Subject account(s) to use with Function and Location accounts, respectively.</v>
          </cell>
          <cell r="V210" t="str">
            <v>Use Job Classification 0000 only for Non-Compensation and Non-Benefit Costs.</v>
          </cell>
          <cell r="W210">
            <v>3</v>
          </cell>
        </row>
        <row r="211">
          <cell r="C211">
            <v>54606</v>
          </cell>
          <cell r="D211" t="str">
            <v>Pool Rental</v>
          </cell>
          <cell r="G211" t="str">
            <v>Added 10/3</v>
          </cell>
          <cell r="H211" t="str">
            <v>Refer to Object Intersection Rules.</v>
          </cell>
          <cell r="I211" t="str">
            <v>Direct Preferred or Wtd. Students</v>
          </cell>
          <cell r="J211" t="str">
            <v>Direct Required</v>
          </cell>
          <cell r="K211" t="str">
            <v>Direct Required</v>
          </cell>
          <cell r="L211" t="str">
            <v>Direct Required</v>
          </cell>
          <cell r="M211" t="str">
            <v>None.  Use 0000 only.</v>
          </cell>
          <cell r="N211">
            <v>1</v>
          </cell>
          <cell r="O211">
            <v>0</v>
          </cell>
          <cell r="P211">
            <v>1</v>
          </cell>
          <cell r="Q211" t="str">
            <v>Any Fund Types except 40 and 90.</v>
          </cell>
          <cell r="R211" t="str">
            <v>Any Location Types and related departments or school locations except 99|997, 99|998, and Location Type 15.  Can use the 99|999 with the Assigned Allocation Method.</v>
          </cell>
          <cell r="S211" t="str">
            <v>Functions 213, 214, 321, and 433 only.</v>
          </cell>
          <cell r="T211" t="str">
            <v>Any Program except 97, 98, and 99.</v>
          </cell>
          <cell r="U211" t="str">
            <v>May not use Subjects 9700, 9800, or 9900.  Refer to the General Function/Subject Rules and the required Location Type/Subject Rules for guidance on determining the proper Subject account(s) to use with Function and Location accounts, respectively.</v>
          </cell>
          <cell r="V211" t="str">
            <v>Use Job Classification 0000 only for Non-Compensation and Non-Benefit Costs.</v>
          </cell>
          <cell r="W211">
            <v>3</v>
          </cell>
        </row>
        <row r="212">
          <cell r="C212">
            <v>54607</v>
          </cell>
          <cell r="D212" t="str">
            <v>Golf Course Rental</v>
          </cell>
          <cell r="G212" t="str">
            <v>Added 7/14/08</v>
          </cell>
          <cell r="H212" t="str">
            <v>Refer to Object Intersection Rules.</v>
          </cell>
          <cell r="I212" t="str">
            <v>Direct Preferred or Wtd. Students</v>
          </cell>
          <cell r="J212" t="str">
            <v>Direct Required</v>
          </cell>
          <cell r="K212" t="str">
            <v>Direct Required</v>
          </cell>
          <cell r="L212" t="str">
            <v>Direct Required</v>
          </cell>
          <cell r="M212" t="str">
            <v>None.  Use 0000 only.</v>
          </cell>
          <cell r="N212">
            <v>1</v>
          </cell>
          <cell r="O212">
            <v>0</v>
          </cell>
          <cell r="P212">
            <v>1</v>
          </cell>
          <cell r="Q212" t="str">
            <v>Any Fund Types except 40 and 90.</v>
          </cell>
          <cell r="R212" t="str">
            <v>Any Location Types and related departments or school locations except 99|997, 99|998, and Location Type 15.  Can use the 99|999 with the Assigned Allocation Method.</v>
          </cell>
          <cell r="S212" t="str">
            <v>Function 213 only.</v>
          </cell>
          <cell r="T212" t="str">
            <v>Any Program except 97, 98, and 99.</v>
          </cell>
          <cell r="U212" t="str">
            <v>May not use Subjects 9700, 9800, or 9900.  Refer to the General Function/Subject Rules and the required Location Type/Subject Rules for guidance on determining the proper Subject account(s) to use with Function and Location accounts, respectively.</v>
          </cell>
          <cell r="V212" t="str">
            <v>Use Job Classification 0000 only for Non-Compensation and Non-Benefit Costs.</v>
          </cell>
          <cell r="W212">
            <v>3</v>
          </cell>
        </row>
        <row r="213">
          <cell r="C213">
            <v>54608</v>
          </cell>
          <cell r="D213" t="str">
            <v>Uniform Rental</v>
          </cell>
          <cell r="G213" t="str">
            <v>Added 7/14/08</v>
          </cell>
          <cell r="H213" t="str">
            <v>Refer to Object Intersection Rules.</v>
          </cell>
          <cell r="I213" t="str">
            <v>Direct Preferred or Wtd. Students</v>
          </cell>
          <cell r="J213" t="str">
            <v>Direct Required</v>
          </cell>
          <cell r="K213" t="str">
            <v>Direct Required</v>
          </cell>
          <cell r="L213" t="str">
            <v>Direct Required</v>
          </cell>
          <cell r="M213" t="str">
            <v>None.  Use 0000 only.</v>
          </cell>
          <cell r="N213">
            <v>1</v>
          </cell>
          <cell r="O213">
            <v>0</v>
          </cell>
          <cell r="P213">
            <v>1</v>
          </cell>
          <cell r="Q213" t="str">
            <v>Any Fund Types except 40 and 90.</v>
          </cell>
          <cell r="R213" t="str">
            <v>Any Location Types and related departments or school locations except 99|997, 99|998, and Location Type 15.  Can use the 99|999 with the Assigned Allocation Method.</v>
          </cell>
          <cell r="S213" t="str">
            <v>Functions 312 and 321 only.</v>
          </cell>
          <cell r="T213" t="str">
            <v>Any Program except 97, 98, and 99.</v>
          </cell>
          <cell r="U213" t="str">
            <v>May not use Subjects 9700, 9800, or 9900.  Refer to the General Function/Subject Rules and the required Location Type/Subject Rules for guidance on determining the proper Subject account(s) to use with Function and Location accounts, respectively.</v>
          </cell>
          <cell r="V213" t="str">
            <v>Use Job Classification 0000 only for Non-Compensation and Non-Benefit Costs.</v>
          </cell>
          <cell r="W213">
            <v>3</v>
          </cell>
        </row>
        <row r="214">
          <cell r="C214">
            <v>54700</v>
          </cell>
          <cell r="D214" t="str">
            <v>Unassigned - Contact RIDE for validation.</v>
          </cell>
          <cell r="H214" t="str">
            <v>Reporting Level Account only.  Transactional entries are NOT allowed with this Account.</v>
          </cell>
          <cell r="I214" t="str">
            <v>N/A</v>
          </cell>
          <cell r="J214" t="str">
            <v>Direct Required</v>
          </cell>
          <cell r="K214" t="str">
            <v>N/A</v>
          </cell>
          <cell r="L214" t="str">
            <v>N/A</v>
          </cell>
          <cell r="M214" t="str">
            <v>N/A</v>
          </cell>
          <cell r="N214" t="str">
            <v>N/A</v>
          </cell>
          <cell r="O214">
            <v>0</v>
          </cell>
          <cell r="Q214" t="str">
            <v>No entries allowed to this Account.</v>
          </cell>
          <cell r="R214" t="str">
            <v>No entries allowed to this Account.</v>
          </cell>
          <cell r="S214" t="str">
            <v>No entries allowed to this Account.</v>
          </cell>
          <cell r="T214" t="str">
            <v>No entries allowed to this Account.</v>
          </cell>
          <cell r="U214" t="str">
            <v>No entries allowed to this Account.</v>
          </cell>
          <cell r="V214" t="str">
            <v>No entries allowed to this Account.</v>
          </cell>
          <cell r="W214">
            <v>2</v>
          </cell>
        </row>
        <row r="215">
          <cell r="C215">
            <v>54800</v>
          </cell>
          <cell r="D215" t="str">
            <v>Unassigned - Contact RIDE for validation.</v>
          </cell>
          <cell r="H215" t="str">
            <v>Reporting Level Account only.  Transactional entries are NOT allowed with this Account.</v>
          </cell>
          <cell r="I215" t="str">
            <v>N/A</v>
          </cell>
          <cell r="J215" t="str">
            <v>Direct Required</v>
          </cell>
          <cell r="K215" t="str">
            <v>N/A</v>
          </cell>
          <cell r="L215" t="str">
            <v>N/A</v>
          </cell>
          <cell r="M215" t="str">
            <v>N/A</v>
          </cell>
          <cell r="N215" t="str">
            <v>N/A</v>
          </cell>
          <cell r="O215">
            <v>0</v>
          </cell>
          <cell r="Q215" t="str">
            <v>No entries allowed to this Account.</v>
          </cell>
          <cell r="R215" t="str">
            <v>No entries allowed to this Account.</v>
          </cell>
          <cell r="S215" t="str">
            <v>No entries allowed to this Account.</v>
          </cell>
          <cell r="T215" t="str">
            <v>No entries allowed to this Account.</v>
          </cell>
          <cell r="U215" t="str">
            <v>No entries allowed to this Account.</v>
          </cell>
          <cell r="V215" t="str">
            <v>No entries allowed to this Account.</v>
          </cell>
          <cell r="W215">
            <v>2</v>
          </cell>
        </row>
        <row r="216">
          <cell r="C216">
            <v>54900</v>
          </cell>
          <cell r="D216" t="str">
            <v>Other Property Services Purchased</v>
          </cell>
          <cell r="G216" t="str">
            <v>Changed Name 06/22/08</v>
          </cell>
          <cell r="H216" t="str">
            <v>Reporting Level Account only.  Transactional entries are NOT allowed with this Account.</v>
          </cell>
          <cell r="I216" t="str">
            <v>N/A</v>
          </cell>
          <cell r="J216" t="str">
            <v>Direct Required</v>
          </cell>
          <cell r="K216" t="str">
            <v>N/A</v>
          </cell>
          <cell r="L216" t="str">
            <v>N/A</v>
          </cell>
          <cell r="M216" t="str">
            <v>N/A</v>
          </cell>
          <cell r="N216" t="str">
            <v>N/A</v>
          </cell>
          <cell r="O216">
            <v>0</v>
          </cell>
          <cell r="Q216" t="str">
            <v>No entries allowed to this Account.</v>
          </cell>
          <cell r="R216" t="str">
            <v>No entries allowed to this Account.</v>
          </cell>
          <cell r="S216" t="str">
            <v>No entries allowed to this Account.</v>
          </cell>
          <cell r="T216" t="str">
            <v>No entries allowed to this Account.</v>
          </cell>
          <cell r="U216" t="str">
            <v>No entries allowed to this Account.</v>
          </cell>
          <cell r="V216" t="str">
            <v>No entries allowed to this Account.</v>
          </cell>
          <cell r="W216">
            <v>2</v>
          </cell>
        </row>
        <row r="217">
          <cell r="C217">
            <v>54901</v>
          </cell>
          <cell r="D217" t="str">
            <v>Other Purchased Property Services</v>
          </cell>
          <cell r="G217" t="str">
            <v>Change Location to Weighted Square Feet 06/11/09</v>
          </cell>
          <cell r="H217" t="str">
            <v>Refer to Object Intersection Rules.</v>
          </cell>
          <cell r="I217" t="str">
            <v>Direct Preferred or Wtd. Square Feet</v>
          </cell>
          <cell r="J217" t="str">
            <v>Direct Required</v>
          </cell>
          <cell r="K217" t="str">
            <v>Direct Required</v>
          </cell>
          <cell r="L217" t="str">
            <v>Direct Required</v>
          </cell>
          <cell r="M217" t="str">
            <v>None.  Use 0000 only.</v>
          </cell>
          <cell r="N217">
            <v>1</v>
          </cell>
          <cell r="O217">
            <v>0</v>
          </cell>
          <cell r="Q217" t="str">
            <v>Any Fund Types except 40 and 90.</v>
          </cell>
          <cell r="R217" t="str">
            <v>Any Location Types and related departments or school locations except 99|997, 99|998, and Location Type 15.  Can use the 99|999 with the Assigned Allocation Method.</v>
          </cell>
          <cell r="S217" t="str">
            <v>Functions 321, 421, and 422 only.</v>
          </cell>
          <cell r="T217" t="str">
            <v>Program Series:  10, 20, 30, 40, and Program 90 only.</v>
          </cell>
          <cell r="U217" t="str">
            <v>Subject 2500 only.</v>
          </cell>
          <cell r="V217" t="str">
            <v>Use Job Classification 0000 only for Non-Compensation and Non-Benefit Costs.</v>
          </cell>
          <cell r="W217">
            <v>3</v>
          </cell>
        </row>
        <row r="218">
          <cell r="C218">
            <v>54902</v>
          </cell>
          <cell r="D218" t="str">
            <v>Alarm and Fire Safety Services</v>
          </cell>
          <cell r="G218" t="str">
            <v>Change Location to Weighted Square Feet 06/11/09</v>
          </cell>
          <cell r="H218" t="str">
            <v>Refer to Object Intersection Rules.</v>
          </cell>
          <cell r="I218" t="str">
            <v>Direct Preferred or Wtd. Square Feet</v>
          </cell>
          <cell r="J218" t="str">
            <v>Direct Required</v>
          </cell>
          <cell r="K218" t="str">
            <v>Direct Required</v>
          </cell>
          <cell r="L218" t="str">
            <v>Direct Required</v>
          </cell>
          <cell r="M218" t="str">
            <v>None.  Use 0000 only.</v>
          </cell>
          <cell r="N218">
            <v>1</v>
          </cell>
          <cell r="O218">
            <v>0</v>
          </cell>
          <cell r="Q218" t="str">
            <v>Any Fund Types except 40 and 90.</v>
          </cell>
          <cell r="R218" t="str">
            <v>Any Location Types and related departments or school locations except 99|997, 99|998, and Location Type 15.  Can use the 99|999 with the Assigned Allocation Method.</v>
          </cell>
          <cell r="S218" t="str">
            <v>Function 313 only.</v>
          </cell>
          <cell r="T218" t="str">
            <v>Program Series:  10, 20, 30, 40, and Program 90 only.</v>
          </cell>
          <cell r="U218" t="str">
            <v>Subject 2500 only.</v>
          </cell>
          <cell r="V218" t="str">
            <v>Use Job Classification 0000 only for Non-Compensation and Non-Benefit Costs.</v>
          </cell>
          <cell r="W218">
            <v>3</v>
          </cell>
        </row>
        <row r="219">
          <cell r="C219">
            <v>54903</v>
          </cell>
          <cell r="D219" t="str">
            <v>Moving and Rigging</v>
          </cell>
          <cell r="G219" t="str">
            <v>Added 9/17; Change Location to Weighted Square Feet 06/11/09</v>
          </cell>
          <cell r="H219" t="str">
            <v>Refer to Object Intersection Rules.</v>
          </cell>
          <cell r="I219" t="str">
            <v>Direct Preferred or Wtd. Square Feet</v>
          </cell>
          <cell r="J219" t="str">
            <v>Direct Required</v>
          </cell>
          <cell r="K219" t="str">
            <v>Direct Required</v>
          </cell>
          <cell r="L219" t="str">
            <v>Direct Required</v>
          </cell>
          <cell r="M219" t="str">
            <v>None.  Use 0000 only.</v>
          </cell>
          <cell r="N219">
            <v>1</v>
          </cell>
          <cell r="O219">
            <v>0</v>
          </cell>
          <cell r="Q219" t="str">
            <v>Any Fund Types except 40 and 90.</v>
          </cell>
          <cell r="R219" t="str">
            <v>Any Location Types and related departments or school locations except 99|997, 99|998, and Location Type 15.  Can use the 99|999 with the Assigned Allocation Method.</v>
          </cell>
          <cell r="S219" t="str">
            <v>Functions 321, 421, and 422 only.</v>
          </cell>
          <cell r="T219" t="str">
            <v>Program Series:  10, 20, 30, 40, and Program 90 only.</v>
          </cell>
          <cell r="U219" t="str">
            <v>Subject 2500 only.</v>
          </cell>
          <cell r="V219" t="str">
            <v>Use Job Classification 0000 only for Non-Compensation and Non-Benefit Costs.</v>
          </cell>
          <cell r="W219">
            <v>3</v>
          </cell>
        </row>
        <row r="220">
          <cell r="C220">
            <v>54904</v>
          </cell>
          <cell r="D220" t="str">
            <v>Vehicle Registration (Non-Student transportation vehicles)</v>
          </cell>
          <cell r="G220" t="str">
            <v>Moved from 53704; Change Location to Weighted Square Feet 06/11/09</v>
          </cell>
          <cell r="H220" t="str">
            <v>Refer to Object Intersection Rules.</v>
          </cell>
          <cell r="I220" t="str">
            <v>Direct Preferred or Wtd. Square Feet</v>
          </cell>
          <cell r="J220" t="str">
            <v>Direct Required</v>
          </cell>
          <cell r="K220" t="str">
            <v>Direct Required</v>
          </cell>
          <cell r="L220" t="str">
            <v>Direct Required</v>
          </cell>
          <cell r="M220" t="str">
            <v>None.  Use 0000 only.</v>
          </cell>
          <cell r="N220">
            <v>1</v>
          </cell>
          <cell r="O220">
            <v>0</v>
          </cell>
          <cell r="Q220" t="str">
            <v>Any Fund Types except 40 and 90.</v>
          </cell>
          <cell r="R220" t="str">
            <v>Any Location Type and related departments or school locations except 99|997 and 99|998.  Can use the 99|999 with the Assigned Allocation Method.</v>
          </cell>
          <cell r="S220" t="str">
            <v>Function 321 only.</v>
          </cell>
          <cell r="T220" t="str">
            <v>Program Series:  10, 20, 30, 40, and Program 90 only.</v>
          </cell>
          <cell r="U220" t="str">
            <v>Subject 2500 only.</v>
          </cell>
          <cell r="V220" t="str">
            <v>Use Job Classification 0000 only for Non-Compensation and Non-Benefit Costs.</v>
          </cell>
          <cell r="W220">
            <v>3</v>
          </cell>
        </row>
        <row r="221">
          <cell r="C221">
            <v>55000</v>
          </cell>
          <cell r="D221" t="str">
            <v>Other Purchased Services</v>
          </cell>
          <cell r="E221" t="str">
            <v>Y</v>
          </cell>
          <cell r="H221" t="str">
            <v>Reporting Level Account only.  Transactional entries are NOT allowed with this Account.</v>
          </cell>
          <cell r="I221" t="str">
            <v>N/A</v>
          </cell>
          <cell r="J221" t="str">
            <v>N/A</v>
          </cell>
          <cell r="K221" t="str">
            <v>N/A</v>
          </cell>
          <cell r="L221" t="str">
            <v>N/A</v>
          </cell>
          <cell r="M221" t="str">
            <v>N/A</v>
          </cell>
          <cell r="N221" t="str">
            <v>N/A</v>
          </cell>
          <cell r="O221">
            <v>0</v>
          </cell>
          <cell r="Q221" t="str">
            <v>No entries allowed to this Account.</v>
          </cell>
          <cell r="R221" t="str">
            <v>No entries allowed to this Account.</v>
          </cell>
          <cell r="S221" t="str">
            <v>No entries allowed to this Account.</v>
          </cell>
          <cell r="T221" t="str">
            <v>No entries allowed to this Account.</v>
          </cell>
          <cell r="U221" t="str">
            <v>No entries allowed to this Account.</v>
          </cell>
          <cell r="V221" t="str">
            <v>No entries allowed to this Account.</v>
          </cell>
          <cell r="W221">
            <v>1</v>
          </cell>
        </row>
        <row r="222">
          <cell r="C222">
            <v>55100</v>
          </cell>
          <cell r="D222" t="str">
            <v>Student Transportation Services</v>
          </cell>
          <cell r="H222" t="str">
            <v>Reporting Level Account only.  Transactional entries are NOT allowed with this Account.</v>
          </cell>
          <cell r="I222" t="str">
            <v>N/A</v>
          </cell>
          <cell r="J222" t="str">
            <v>N/A</v>
          </cell>
          <cell r="K222" t="str">
            <v>N/A</v>
          </cell>
          <cell r="L222" t="str">
            <v>N/A</v>
          </cell>
          <cell r="M222" t="str">
            <v>N/A</v>
          </cell>
          <cell r="N222" t="str">
            <v>N/A</v>
          </cell>
          <cell r="O222">
            <v>0</v>
          </cell>
          <cell r="Q222" t="str">
            <v>No entries allowed to this Account.</v>
          </cell>
          <cell r="R222" t="str">
            <v>No entries allowed to this Account.</v>
          </cell>
          <cell r="S222" t="str">
            <v>No entries allowed to this Account.</v>
          </cell>
          <cell r="T222" t="str">
            <v>No entries allowed to this Account.</v>
          </cell>
          <cell r="U222" t="str">
            <v>No entries allowed to this Account.</v>
          </cell>
          <cell r="V222" t="str">
            <v>No entries allowed to this Account.</v>
          </cell>
          <cell r="W222">
            <v>2</v>
          </cell>
        </row>
        <row r="223">
          <cell r="C223">
            <v>55110</v>
          </cell>
          <cell r="D223" t="str">
            <v>Student Transportation Purchased from another School District, Individuals, and Public Carriers within the State</v>
          </cell>
          <cell r="E223" t="str">
            <v>Y</v>
          </cell>
          <cell r="H223" t="str">
            <v>Refer to Object Intersection Rules.</v>
          </cell>
          <cell r="I223" t="str">
            <v>Direct Preferred or Wtd. Transportation for In-District Transporation; Direct Required for Out-of-District Transportation.</v>
          </cell>
          <cell r="J223" t="str">
            <v>Direct Required</v>
          </cell>
          <cell r="K223" t="str">
            <v>Direct Preferred or Wtd. Transportation for In-District Transporation; Direct Required for Out-of-District Transportation.</v>
          </cell>
          <cell r="L223" t="str">
            <v>Direct Required</v>
          </cell>
          <cell r="M223" t="str">
            <v>None.  Use 0000 only.</v>
          </cell>
          <cell r="N223">
            <v>1</v>
          </cell>
          <cell r="O223">
            <v>0</v>
          </cell>
          <cell r="Q223" t="str">
            <v>Any Fund Types except 40 and 90.</v>
          </cell>
          <cell r="R223"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3" t="str">
            <v>For Instructional Field Trips use Function 122.  For Extracurricular-related Transportation, use Function 213. Use Function 311 for all other In-District Transportation.  Use Function 431 for all Out-of-District Transportation.</v>
          </cell>
          <cell r="T223"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3"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3" t="str">
            <v>Use Job Classification 0000 only for Non-Compensation and Non-Benefit Costs.</v>
          </cell>
          <cell r="W223">
            <v>3</v>
          </cell>
        </row>
        <row r="224">
          <cell r="C224">
            <v>55111</v>
          </cell>
          <cell r="D224" t="str">
            <v>Transportation Contractors</v>
          </cell>
          <cell r="H224" t="str">
            <v>Refer to Object Intersection Rules.</v>
          </cell>
          <cell r="I224" t="str">
            <v>Direct Preferred or Wtd. Transportation for In-District Transporation; Direct Required for Out-of-District Transportation.</v>
          </cell>
          <cell r="J224" t="str">
            <v>Direct Required</v>
          </cell>
          <cell r="K224" t="str">
            <v>Direct Preferred or Wtd. Transportation for In-District Transporation; Direct Required for Out-of-District Transportation.</v>
          </cell>
          <cell r="L224" t="str">
            <v>Direct Required</v>
          </cell>
          <cell r="M224" t="str">
            <v>None.  Use 0000 only.</v>
          </cell>
          <cell r="N224">
            <v>2</v>
          </cell>
          <cell r="O224">
            <v>0</v>
          </cell>
          <cell r="Q224" t="str">
            <v>Any Fund Types except 40 and 90.</v>
          </cell>
          <cell r="R224"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4" t="str">
            <v>For Instructional Field Trips use Function 122.  For Extracurricular-related Transportation, use Function 213. For all other In-District Transportation, use Function 311.  Use Function 431 for all Out-of-District Transportation.  Use Function 433 for Transportation related to Community-wide operations (such as a Sports Camp).</v>
          </cell>
          <cell r="T224"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4"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4" t="str">
            <v>Use Job Classification 0000 only for Non-Compensation and Non-Benefit Costs.</v>
          </cell>
          <cell r="W224">
            <v>3</v>
          </cell>
        </row>
        <row r="225">
          <cell r="C225">
            <v>55120</v>
          </cell>
          <cell r="D225" t="str">
            <v>Student Transportation Purchased from another School District outside the State</v>
          </cell>
          <cell r="E225" t="str">
            <v>Y</v>
          </cell>
          <cell r="H225" t="str">
            <v>Refer to Object Intersection Rules.</v>
          </cell>
          <cell r="I225" t="str">
            <v>Direct Preferred or Wtd. Transportation for In-District Transporation; Direct Required for Out-of-District Transportation.</v>
          </cell>
          <cell r="J225" t="str">
            <v>Direct Required</v>
          </cell>
          <cell r="K225" t="str">
            <v>Direct Preferred or Wtd. Transportation for In-District Transporation; Direct Required for Out-of-District Transportation.</v>
          </cell>
          <cell r="L225" t="str">
            <v>Direct Required</v>
          </cell>
          <cell r="M225" t="str">
            <v>None.  Use 0000 only.</v>
          </cell>
          <cell r="N225">
            <v>1</v>
          </cell>
          <cell r="O225">
            <v>0</v>
          </cell>
          <cell r="Q225" t="str">
            <v>Any Fund Types except 40 and 90.</v>
          </cell>
          <cell r="R225"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5" t="str">
            <v>For Instructional Field Trips use Function 122 and for Extracurricular-related Transportation, use Function 213. Use Function 311 for all other In-District Transportation.  Use Function 431 for all Out-of-District Transportation.</v>
          </cell>
          <cell r="T225"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5"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5" t="str">
            <v>Use Job Classification 0000 only for Non-Compensation and Non-Benefit Costs.</v>
          </cell>
          <cell r="W225">
            <v>3</v>
          </cell>
        </row>
        <row r="226">
          <cell r="C226">
            <v>55121</v>
          </cell>
          <cell r="D226" t="str">
            <v>Vehicle Registration (Student transportation vehicles)</v>
          </cell>
          <cell r="G226" t="str">
            <v>Added 9/20</v>
          </cell>
          <cell r="H226" t="str">
            <v>Refer to Object Intersection Rules.</v>
          </cell>
          <cell r="I226" t="str">
            <v>Direct Preferred or Wtd. Transportation for In-District Transporation; Direct Required for Out-of-District Transportation.</v>
          </cell>
          <cell r="J226" t="str">
            <v>Direct Required</v>
          </cell>
          <cell r="K226" t="str">
            <v>Direct Preferred or Wtd. Transportation for In-District Transporation; Direct Required for Out-of-District Transportation.</v>
          </cell>
          <cell r="L226" t="str">
            <v>Direct Required</v>
          </cell>
          <cell r="M226" t="str">
            <v>None.  Use 0000 only.</v>
          </cell>
          <cell r="N226">
            <v>1</v>
          </cell>
          <cell r="O226">
            <v>0</v>
          </cell>
          <cell r="Q226" t="str">
            <v>Any Fund Types except 40 and 90.</v>
          </cell>
          <cell r="R226"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6" t="str">
            <v>For In-District Transportation use Function 311 only.  For Out-of-District Transportation use Function 431 only.</v>
          </cell>
          <cell r="T226"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6"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6" t="str">
            <v>Use Job Classification 0000 only for Non-Compensation and Non-Benefit Costs.</v>
          </cell>
          <cell r="W226">
            <v>3</v>
          </cell>
        </row>
        <row r="227">
          <cell r="C227">
            <v>55200</v>
          </cell>
          <cell r="D227" t="str">
            <v>Insurance (Other than Employee Benefits)</v>
          </cell>
          <cell r="H227" t="str">
            <v>Reporting Level Account only.  Transactional entries are NOT allowed with this Account.</v>
          </cell>
          <cell r="I227" t="str">
            <v>N/A</v>
          </cell>
          <cell r="J227" t="str">
            <v>N/A</v>
          </cell>
          <cell r="K227" t="str">
            <v>N/A</v>
          </cell>
          <cell r="L227" t="str">
            <v>N/A</v>
          </cell>
          <cell r="M227" t="str">
            <v>N/A</v>
          </cell>
          <cell r="N227" t="str">
            <v>N/A</v>
          </cell>
          <cell r="O227">
            <v>0</v>
          </cell>
          <cell r="Q227" t="str">
            <v>No entries allowed to this Account.</v>
          </cell>
          <cell r="R227" t="str">
            <v>No entries allowed to this Account.</v>
          </cell>
          <cell r="S227" t="str">
            <v>No entries allowed to this Account.</v>
          </cell>
          <cell r="T227" t="str">
            <v>No entries allowed to this Account.</v>
          </cell>
          <cell r="U227" t="str">
            <v>No entries allowed to this Account.</v>
          </cell>
          <cell r="V227" t="str">
            <v>No entries allowed to this Account.</v>
          </cell>
          <cell r="W227">
            <v>2</v>
          </cell>
        </row>
        <row r="228">
          <cell r="C228">
            <v>55201</v>
          </cell>
          <cell r="D228" t="str">
            <v>Property and Liability Insurance</v>
          </cell>
          <cell r="G228" t="str">
            <v>Changed Name 3/6/08; removed E&amp;O references 06/18/09</v>
          </cell>
          <cell r="H228" t="str">
            <v>Refer to Object Intersection Rules.</v>
          </cell>
          <cell r="I228" t="str">
            <v>Direct Preferred or Wtd. Square Feet</v>
          </cell>
          <cell r="J228" t="str">
            <v>Direct Required</v>
          </cell>
          <cell r="K228" t="str">
            <v>Direct Required</v>
          </cell>
          <cell r="L228" t="str">
            <v>Direct Required</v>
          </cell>
          <cell r="M228" t="str">
            <v>None.  Use 0000 only.</v>
          </cell>
          <cell r="N228">
            <v>1</v>
          </cell>
          <cell r="O228">
            <v>0</v>
          </cell>
          <cell r="Q228" t="str">
            <v>Any Fund Types except 40 and 90.</v>
          </cell>
          <cell r="R228" t="str">
            <v>Any Location Type and related departments or school locations except 99|997 and 99|998.  Can use the 99|999 with the Assigned Allocation Method.</v>
          </cell>
          <cell r="S228" t="str">
            <v>Function 321, 431, 433, and 532 only.   (532 only if for Insurance related to an Attorney)</v>
          </cell>
          <cell r="T228" t="str">
            <v>Any Program except 97, 98, and 99.</v>
          </cell>
          <cell r="U228" t="str">
            <v>Subject 2500 only.</v>
          </cell>
          <cell r="V228" t="str">
            <v>Use Job Classification 0000 only for Non-Compensation and Non-Benefit Costs.</v>
          </cell>
          <cell r="W228">
            <v>3</v>
          </cell>
        </row>
        <row r="229">
          <cell r="C229">
            <v>55202</v>
          </cell>
          <cell r="D229" t="str">
            <v>Theft Insurance</v>
          </cell>
          <cell r="H229" t="str">
            <v>Refer to Object Intersection Rules.</v>
          </cell>
          <cell r="I229" t="str">
            <v>Direct Preferred or Wtd. Square Feet</v>
          </cell>
          <cell r="J229" t="str">
            <v>Direct Required</v>
          </cell>
          <cell r="K229" t="str">
            <v>Direct Required</v>
          </cell>
          <cell r="L229" t="str">
            <v>Direct Required</v>
          </cell>
          <cell r="M229" t="str">
            <v>None.  Use 0000 only.</v>
          </cell>
          <cell r="N229">
            <v>1</v>
          </cell>
          <cell r="O229">
            <v>0</v>
          </cell>
          <cell r="Q229" t="str">
            <v>Any Fund Types except 40 and 90.</v>
          </cell>
          <cell r="R229" t="str">
            <v>Any Location Types and related departments or school locations except 99|997, 99|998, and Location Type 15.  Can use the 99|999 with the Assigned Allocation Method.</v>
          </cell>
          <cell r="S229" t="str">
            <v>Function 321 only.</v>
          </cell>
          <cell r="T229" t="str">
            <v>Program Series:  10 and 30.</v>
          </cell>
          <cell r="U229" t="str">
            <v>Subject 2500 only.</v>
          </cell>
          <cell r="V229" t="str">
            <v>Use Job Classification 0000 only for Non-Compensation and Non-Benefit Costs.</v>
          </cell>
          <cell r="W229">
            <v>3</v>
          </cell>
        </row>
        <row r="230">
          <cell r="C230">
            <v>55203</v>
          </cell>
          <cell r="D230" t="str">
            <v>Fire Insurance</v>
          </cell>
          <cell r="H230" t="str">
            <v>Refer to Object Intersection Rules.</v>
          </cell>
          <cell r="I230" t="str">
            <v>Direct Preferred or Wtd. Square Feet</v>
          </cell>
          <cell r="J230" t="str">
            <v>Direct Required</v>
          </cell>
          <cell r="K230" t="str">
            <v>Direct Required</v>
          </cell>
          <cell r="L230" t="str">
            <v>Direct Required</v>
          </cell>
          <cell r="M230" t="str">
            <v>None.  Use 0000 only.</v>
          </cell>
          <cell r="N230">
            <v>1</v>
          </cell>
          <cell r="O230">
            <v>0</v>
          </cell>
          <cell r="Q230" t="str">
            <v>Any Fund Types except 40 and 90.</v>
          </cell>
          <cell r="R230" t="str">
            <v>Any Location Types and related departments or school locations except 99|997, 99|998, and Location Type 15.  Can use the 99|999 with the Assigned Allocation Method.</v>
          </cell>
          <cell r="S230" t="str">
            <v>Function 321 only.</v>
          </cell>
          <cell r="T230" t="str">
            <v>Program Series:  10 and 30.</v>
          </cell>
          <cell r="U230" t="str">
            <v>Subject 2500 only.</v>
          </cell>
          <cell r="V230" t="str">
            <v>Use Job Classification 0000 only for Non-Compensation and Non-Benefit Costs.</v>
          </cell>
          <cell r="W230">
            <v>3</v>
          </cell>
        </row>
        <row r="231">
          <cell r="C231">
            <v>55204</v>
          </cell>
          <cell r="D231" t="str">
            <v>Student Accident Insurance</v>
          </cell>
          <cell r="G231" t="str">
            <v>Updated Programs, and Subject for specific rules 06/18/09</v>
          </cell>
          <cell r="H231" t="str">
            <v>Refer to Object Intersection Rules.</v>
          </cell>
          <cell r="I231" t="str">
            <v>Direct Preferred or Wtd. Students</v>
          </cell>
          <cell r="J231" t="str">
            <v>Direct Required</v>
          </cell>
          <cell r="K231" t="str">
            <v>Direct Required</v>
          </cell>
          <cell r="L231" t="str">
            <v>Direct Required</v>
          </cell>
          <cell r="M231" t="str">
            <v>None.  Use 0000 only.</v>
          </cell>
          <cell r="N231">
            <v>1</v>
          </cell>
          <cell r="O231">
            <v>0</v>
          </cell>
          <cell r="Q231" t="str">
            <v>Any Fund Types except 40 and 90.</v>
          </cell>
          <cell r="R231" t="str">
            <v>Any Location Types and related departments or school locations except 99|997, 99|998, and Location Type 15.  Can use the 99|999 with the Assigned Allocation Method.</v>
          </cell>
          <cell r="S231" t="str">
            <v>Functions 213 (with Program 90)  and 332 (with Program 10 Series or 30 Series) only.</v>
          </cell>
          <cell r="T231" t="str">
            <v>Use Program 10 Series and 30 Series with Subject 2500 and Program 90 with Subject 2200 Series only.</v>
          </cell>
          <cell r="U231" t="str">
            <v>Subject 2200 Series with Program 90 and Subject 2500 with Progam 10 Series and Program 30 Series only.</v>
          </cell>
          <cell r="V231" t="str">
            <v>Use Job Classification 0000 only for Non-Compensation and Non-Benefit Costs.</v>
          </cell>
          <cell r="W231">
            <v>3</v>
          </cell>
        </row>
        <row r="232">
          <cell r="C232">
            <v>55205</v>
          </cell>
          <cell r="D232" t="str">
            <v>Flood Insurance</v>
          </cell>
          <cell r="G232" t="str">
            <v>Added 10/1/07; updated Allocation rules for Square Feet not Students 06/19/09</v>
          </cell>
          <cell r="H232" t="str">
            <v>Refer to Object Intersection Rules.</v>
          </cell>
          <cell r="I232" t="str">
            <v>Direct Preferred or Wtd. Square Feet</v>
          </cell>
          <cell r="J232" t="str">
            <v>Direct Required</v>
          </cell>
          <cell r="K232" t="str">
            <v>Direct Required</v>
          </cell>
          <cell r="L232" t="str">
            <v>Direct Required</v>
          </cell>
          <cell r="M232" t="str">
            <v>None.  Use 0000 only.</v>
          </cell>
          <cell r="N232">
            <v>1</v>
          </cell>
          <cell r="O232">
            <v>0</v>
          </cell>
          <cell r="Q232" t="str">
            <v>Any Fund Types except 40 and 90.</v>
          </cell>
          <cell r="R232" t="str">
            <v>Any Location Types and related departments or school locations except 99|997, 99|998, and Location Type 15.  Can use the 99|999 with the Assigned Allocation Method.</v>
          </cell>
          <cell r="S232" t="str">
            <v>Function 321 only.</v>
          </cell>
          <cell r="T232" t="str">
            <v>Program Series:  10, and Program 90 only.</v>
          </cell>
          <cell r="U232" t="str">
            <v>Subject 2500 only.</v>
          </cell>
          <cell r="V232" t="str">
            <v>Use Job Classification 0000 only for Non-Compensation and Non-Benefit Costs.</v>
          </cell>
          <cell r="W232">
            <v>3</v>
          </cell>
        </row>
        <row r="233">
          <cell r="C233">
            <v>55206</v>
          </cell>
          <cell r="D233" t="str">
            <v>Fleet/Vehicle Insurance</v>
          </cell>
          <cell r="G233" t="str">
            <v>Added 10/8/07; updated Allocation rules for Square Feet not Students 06/19/09</v>
          </cell>
          <cell r="H233" t="str">
            <v>Refer to Object Intersection Rules.</v>
          </cell>
          <cell r="I233" t="str">
            <v>Direct Preferred or Wtd. Square Feet</v>
          </cell>
          <cell r="J233" t="str">
            <v>Direct Required</v>
          </cell>
          <cell r="K233" t="str">
            <v>Direct Required</v>
          </cell>
          <cell r="L233" t="str">
            <v>Direct Required</v>
          </cell>
          <cell r="M233" t="str">
            <v>None.  Use 0000 only.</v>
          </cell>
          <cell r="N233">
            <v>1</v>
          </cell>
          <cell r="O233">
            <v>0</v>
          </cell>
          <cell r="Q233" t="str">
            <v>Any Fund Types except 40 and 90.</v>
          </cell>
          <cell r="R233" t="str">
            <v>Any Location Type and related departments or school locations except 99|997 and 99|998.  Can use the 99|999 with the Assigned Allocation Method.</v>
          </cell>
          <cell r="S233" t="str">
            <v>Functions 311, 321 and 431 only.</v>
          </cell>
          <cell r="T233" t="str">
            <v>Any Program except 97, 98, and 99.</v>
          </cell>
          <cell r="U233" t="str">
            <v>Subject 2500 only (Can align with Program 20).</v>
          </cell>
          <cell r="V233" t="str">
            <v>Use Job Classification 0000 only for Non-Compensation and Non-Benefit Costs.</v>
          </cell>
          <cell r="W233">
            <v>3</v>
          </cell>
        </row>
        <row r="234">
          <cell r="C234">
            <v>55207</v>
          </cell>
          <cell r="D234" t="str">
            <v>Errors &amp; Omissions Insurance (Directors and Officers)</v>
          </cell>
          <cell r="G234" t="str">
            <v>Added 5/11/09; changed Location specifics 06/18/09</v>
          </cell>
          <cell r="H234" t="str">
            <v>Refer to Object Intersection Rules.</v>
          </cell>
          <cell r="I234" t="str">
            <v>Direct Required</v>
          </cell>
          <cell r="J234" t="str">
            <v>Direct Required</v>
          </cell>
          <cell r="K234" t="str">
            <v>Direct Required</v>
          </cell>
          <cell r="L234" t="str">
            <v>Direct Required</v>
          </cell>
          <cell r="M234" t="str">
            <v>None.  Use 0000 only.</v>
          </cell>
          <cell r="N234">
            <v>1</v>
          </cell>
          <cell r="O234">
            <v>0</v>
          </cell>
          <cell r="Q234" t="str">
            <v>Any Fund Types except 40 and 90.</v>
          </cell>
          <cell r="R234" t="str">
            <v>Locations 01|100 or 01|101 only.</v>
          </cell>
          <cell r="S234" t="str">
            <v>Functions 531 and 532 only. (532 only if for Insurance related to an Attorney).</v>
          </cell>
          <cell r="T234" t="str">
            <v>Any Program except 97, 98, and 99.</v>
          </cell>
          <cell r="U234" t="str">
            <v>Subject 2500 only.</v>
          </cell>
          <cell r="V234" t="str">
            <v>Use Job Classification 0000 only for Non-Compensation and Non-Benefit Costs.</v>
          </cell>
          <cell r="W234">
            <v>3</v>
          </cell>
        </row>
        <row r="235">
          <cell r="C235">
            <v>55300</v>
          </cell>
          <cell r="D235" t="str">
            <v>Unassigned - Contact RIDE for validation.</v>
          </cell>
          <cell r="H235" t="str">
            <v>Reporting Level Account only.  Transactional entries are NOT allowed with this Account.</v>
          </cell>
          <cell r="I235" t="str">
            <v>N/A</v>
          </cell>
          <cell r="J235" t="str">
            <v>N/A</v>
          </cell>
          <cell r="K235" t="str">
            <v>N/A</v>
          </cell>
          <cell r="L235" t="str">
            <v>N/A</v>
          </cell>
          <cell r="M235" t="str">
            <v>N/A</v>
          </cell>
          <cell r="N235" t="str">
            <v>N/A</v>
          </cell>
          <cell r="O235">
            <v>0</v>
          </cell>
          <cell r="Q235" t="str">
            <v>No entries allowed to this Account.</v>
          </cell>
          <cell r="R235" t="str">
            <v>No entries allowed to this Account.</v>
          </cell>
          <cell r="S235" t="str">
            <v>No entries allowed to this Account.</v>
          </cell>
          <cell r="T235" t="str">
            <v>No entries allowed to this Account.</v>
          </cell>
          <cell r="U235" t="str">
            <v>No entries allowed to this Account.</v>
          </cell>
          <cell r="V235" t="str">
            <v>No entries allowed to this Account.</v>
          </cell>
          <cell r="W235">
            <v>2</v>
          </cell>
        </row>
        <row r="236">
          <cell r="C236">
            <v>55400</v>
          </cell>
          <cell r="D236" t="str">
            <v>Advertising</v>
          </cell>
          <cell r="H236" t="str">
            <v>Reporting Level Account only.  Transactional entries are NOT allowed with this Account.</v>
          </cell>
          <cell r="I236" t="str">
            <v>N/A</v>
          </cell>
          <cell r="J236" t="str">
            <v>N/A</v>
          </cell>
          <cell r="K236" t="str">
            <v>N/A</v>
          </cell>
          <cell r="L236" t="str">
            <v>N/A</v>
          </cell>
          <cell r="M236" t="str">
            <v>N/A</v>
          </cell>
          <cell r="N236" t="str">
            <v>N/A</v>
          </cell>
          <cell r="O236">
            <v>0</v>
          </cell>
          <cell r="Q236" t="str">
            <v>No entries allowed to this Account.</v>
          </cell>
          <cell r="R236" t="str">
            <v>No entries allowed to this Account.</v>
          </cell>
          <cell r="S236" t="str">
            <v>No entries allowed to this Account.</v>
          </cell>
          <cell r="T236" t="str">
            <v>No entries allowed to this Account.</v>
          </cell>
          <cell r="U236" t="str">
            <v>No entries allowed to this Account.</v>
          </cell>
          <cell r="V236" t="str">
            <v>No entries allowed to this Account.</v>
          </cell>
          <cell r="W236">
            <v>2</v>
          </cell>
        </row>
        <row r="237">
          <cell r="C237">
            <v>55401</v>
          </cell>
          <cell r="D237" t="str">
            <v>Advertising Costs</v>
          </cell>
          <cell r="F237" t="str">
            <v>Business Ops Only</v>
          </cell>
          <cell r="H237" t="str">
            <v>Refer to Object Intersection Rules.</v>
          </cell>
          <cell r="I237" t="str">
            <v>Direct Required</v>
          </cell>
          <cell r="J237" t="str">
            <v>Direct Required</v>
          </cell>
          <cell r="K237" t="str">
            <v>Direct Required</v>
          </cell>
          <cell r="L237" t="str">
            <v>Direct Required</v>
          </cell>
          <cell r="M237" t="str">
            <v>None.  Use 0000 only.</v>
          </cell>
          <cell r="N237">
            <v>0</v>
          </cell>
          <cell r="O237">
            <v>0</v>
          </cell>
          <cell r="Q237" t="str">
            <v>Any Fund Types except 40 and 90.</v>
          </cell>
          <cell r="R237" t="str">
            <v>Location 00|000 only.</v>
          </cell>
          <cell r="S237" t="str">
            <v>Functions 332 and 531 only.</v>
          </cell>
          <cell r="T237" t="str">
            <v>Any Program except 97, 98, and 99.</v>
          </cell>
          <cell r="U237" t="str">
            <v>Subject 2500 only.</v>
          </cell>
          <cell r="V237" t="str">
            <v>Use Job Classification 0000 only for Non-Compensation and Non-Benefit Costs.</v>
          </cell>
          <cell r="W237">
            <v>3</v>
          </cell>
        </row>
        <row r="238">
          <cell r="C238">
            <v>55500</v>
          </cell>
          <cell r="D238" t="str">
            <v>Printing and Binding</v>
          </cell>
          <cell r="H238" t="str">
            <v>Reporting Level Account only.  Transactional entries are NOT allowed with this Account.</v>
          </cell>
          <cell r="I238" t="str">
            <v>N/A</v>
          </cell>
          <cell r="J238" t="str">
            <v>N/A</v>
          </cell>
          <cell r="K238" t="str">
            <v>N/A</v>
          </cell>
          <cell r="L238" t="str">
            <v>N/A</v>
          </cell>
          <cell r="M238" t="str">
            <v>N/A</v>
          </cell>
          <cell r="N238" t="str">
            <v>N/A</v>
          </cell>
          <cell r="O238">
            <v>0</v>
          </cell>
          <cell r="Q238" t="str">
            <v>No entries allowed to this Account.</v>
          </cell>
          <cell r="R238" t="str">
            <v>No entries allowed to this Account.</v>
          </cell>
          <cell r="S238" t="str">
            <v>No entries allowed to this Account.</v>
          </cell>
          <cell r="T238" t="str">
            <v>No entries allowed to this Account.</v>
          </cell>
          <cell r="U238" t="str">
            <v>No entries allowed to this Account.</v>
          </cell>
          <cell r="V238" t="str">
            <v>No entries allowed to this Account.</v>
          </cell>
          <cell r="W238">
            <v>2</v>
          </cell>
        </row>
        <row r="239">
          <cell r="C239">
            <v>55501</v>
          </cell>
          <cell r="D239" t="str">
            <v>Printing</v>
          </cell>
          <cell r="G239" t="str">
            <v>change Location, Program, and Subject to Students Allocation 06/11/09</v>
          </cell>
          <cell r="H239" t="str">
            <v>Refer to Object Intersection Rules.</v>
          </cell>
          <cell r="I239" t="str">
            <v>Direct Preferred or Wtd. Students</v>
          </cell>
          <cell r="J239" t="str">
            <v>Direct Required</v>
          </cell>
          <cell r="K239" t="str">
            <v>Direct Preferred or Wtd. Students</v>
          </cell>
          <cell r="L239" t="str">
            <v>Direct Preferred or Wtd. Students</v>
          </cell>
          <cell r="M239" t="str">
            <v>None.  Use 0000 only.</v>
          </cell>
          <cell r="N239">
            <v>3</v>
          </cell>
          <cell r="O239">
            <v>0</v>
          </cell>
          <cell r="Q239" t="str">
            <v>Any Fund Types except 40 and 90.</v>
          </cell>
          <cell r="R239" t="str">
            <v>Any Location Types and related departments or school locations except 99|997, 99|998, and Location Type 15.  Can use the 99|999 with the Assigned Allocation Method.</v>
          </cell>
          <cell r="S239" t="str">
            <v>Any Function except 000, 111, 112, 113, 223, 411, 432, 441, 511, 997, 998, and 999.</v>
          </cell>
          <cell r="T239" t="str">
            <v>Any Program except 97 and 98.  Can use 99 with the Assigned Allocation Method.</v>
          </cell>
          <cell r="U2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39" t="str">
            <v>Use Job Classification 0000 only for Non-Compensation and Non-Benefit Costs.</v>
          </cell>
          <cell r="W239">
            <v>3</v>
          </cell>
        </row>
        <row r="240">
          <cell r="C240">
            <v>55502</v>
          </cell>
          <cell r="D240" t="str">
            <v>Binding</v>
          </cell>
          <cell r="G240" t="str">
            <v>change Location, Program, and Subject to Students Allocation 06/11/09</v>
          </cell>
          <cell r="H240" t="str">
            <v>Refer to Object Intersection Rules.</v>
          </cell>
          <cell r="I240" t="str">
            <v>Direct Preferred or Wtd. Students</v>
          </cell>
          <cell r="J240" t="str">
            <v>Direct Required</v>
          </cell>
          <cell r="K240" t="str">
            <v>Direct Preferred or Wtd. Students</v>
          </cell>
          <cell r="L240" t="str">
            <v>Direct Preferred or Wtd. Students</v>
          </cell>
          <cell r="M240" t="str">
            <v>None.  Use 0000 only.</v>
          </cell>
          <cell r="N240">
            <v>3</v>
          </cell>
          <cell r="O240">
            <v>0</v>
          </cell>
          <cell r="Q240" t="str">
            <v>Any Fund Types except 40 and 90.</v>
          </cell>
          <cell r="R240" t="str">
            <v>Any Location Types and related departments or school locations except 99|997, 99|998, and Location Type 15.  Can use the 99|999 with the Assigned Allocation Method.</v>
          </cell>
          <cell r="S240" t="str">
            <v>Any Function except 000, 111, 112, 113, 223, 411, 432, 441, 511, 997, 998, and 999.</v>
          </cell>
          <cell r="T240" t="str">
            <v>Any Program except 97 and 98.  Can use 99 with the Assigned Allocation Method.</v>
          </cell>
          <cell r="U24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0" t="str">
            <v>Use Job Classification 0000 only for Non-Compensation and Non-Benefit Costs.</v>
          </cell>
          <cell r="W240">
            <v>3</v>
          </cell>
        </row>
        <row r="241">
          <cell r="C241">
            <v>55503</v>
          </cell>
          <cell r="D241" t="str">
            <v>Document Copying</v>
          </cell>
          <cell r="G241" t="str">
            <v>change Location, Program, and Subject to Students Allocation 06/11/09</v>
          </cell>
          <cell r="H241" t="str">
            <v>Refer to Object Intersection Rules.</v>
          </cell>
          <cell r="I241" t="str">
            <v>Direct Preferred or Wtd. Students</v>
          </cell>
          <cell r="J241" t="str">
            <v>Direct Required</v>
          </cell>
          <cell r="K241" t="str">
            <v>Direct Preferred or Wtd. Students</v>
          </cell>
          <cell r="L241" t="str">
            <v>Direct Preferred or Wtd. Students</v>
          </cell>
          <cell r="M241" t="str">
            <v>None.  Use 0000 only.</v>
          </cell>
          <cell r="N241">
            <v>3</v>
          </cell>
          <cell r="O241">
            <v>0</v>
          </cell>
          <cell r="Q241" t="str">
            <v>Any Fund Types except 40 and 90.</v>
          </cell>
          <cell r="R241" t="str">
            <v>Any Location Types and related departments or school locations except 99|997, 99|998, and Location Type 15.  Can use the 99|999 with the Assigned Allocation Method.</v>
          </cell>
          <cell r="S241" t="str">
            <v>Any Function except 000, 111, 112, 113, 223, 411, 432, 441, 511, 997, 998, and 999.</v>
          </cell>
          <cell r="T241" t="str">
            <v>Any Program except 97 and 98.  Can use 99 with the Assigned Allocation Method.</v>
          </cell>
          <cell r="U24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1" t="str">
            <v>Use Job Classification 0000 only for Non-Compensation and Non-Benefit Costs.</v>
          </cell>
          <cell r="W241">
            <v>3</v>
          </cell>
        </row>
        <row r="242">
          <cell r="C242">
            <v>55600</v>
          </cell>
          <cell r="D242" t="str">
            <v>Tuition</v>
          </cell>
          <cell r="H242" t="str">
            <v>Reporting Level Account only.  Transactional entries are NOT allowed with this Account.</v>
          </cell>
          <cell r="I242" t="str">
            <v>N/A</v>
          </cell>
          <cell r="J242" t="str">
            <v>N/A</v>
          </cell>
          <cell r="K242" t="str">
            <v>N/A</v>
          </cell>
          <cell r="L242" t="str">
            <v>N/A</v>
          </cell>
          <cell r="M242" t="str">
            <v>N/A</v>
          </cell>
          <cell r="N242" t="str">
            <v>N/A</v>
          </cell>
          <cell r="O242">
            <v>0</v>
          </cell>
          <cell r="Q242" t="str">
            <v>No entries allowed to this Account.</v>
          </cell>
          <cell r="R242" t="str">
            <v>No entries allowed to this Account.</v>
          </cell>
          <cell r="S242" t="str">
            <v>No entries allowed to this Account.</v>
          </cell>
          <cell r="T242" t="str">
            <v>No entries allowed to this Account.</v>
          </cell>
          <cell r="U242" t="str">
            <v>No entries allowed to this Account.</v>
          </cell>
          <cell r="V242" t="str">
            <v>No entries allowed to this Account.</v>
          </cell>
          <cell r="W242">
            <v>2</v>
          </cell>
        </row>
        <row r="243">
          <cell r="C243">
            <v>55610</v>
          </cell>
          <cell r="D243" t="str">
            <v>Tuition to Other School Districts within the State</v>
          </cell>
          <cell r="E243" t="str">
            <v>Y</v>
          </cell>
          <cell r="H243" t="str">
            <v>See Program Intersection for Special Intersection Rules</v>
          </cell>
          <cell r="I243" t="str">
            <v>Direct Required</v>
          </cell>
          <cell r="J243" t="str">
            <v>Direct Required</v>
          </cell>
          <cell r="K243" t="str">
            <v>Direct Required</v>
          </cell>
          <cell r="L243" t="str">
            <v>Direct Required</v>
          </cell>
          <cell r="M243" t="str">
            <v>None.  Use 0000 only.</v>
          </cell>
          <cell r="N243">
            <v>0</v>
          </cell>
          <cell r="O243">
            <v>0</v>
          </cell>
          <cell r="P243">
            <v>1</v>
          </cell>
          <cell r="Q243" t="str">
            <v>Any Fund Types except 40 and 90.</v>
          </cell>
          <cell r="R243" t="str">
            <v xml:space="preserve">Location Types 07|XXX only. </v>
          </cell>
          <cell r="S243" t="str">
            <v>Function 431 only.</v>
          </cell>
          <cell r="T243" t="str">
            <v>For SPED Students, use Program 20 Series if Student is District Placed or Program 50 Series if Student is Parentally Placed in the alternative location.  For Non-SPED Students, may use Programs in the 10, 30, and 40, and 50 Series.</v>
          </cell>
          <cell r="U243" t="str">
            <v>May not use Subjects 9700, 9800, or 9900.  Refer to the General Function/Subject Rules and the required Location Type/Subject Rules for guidance on determining the proper Subject account(s) to use with Function and Location accounts, respectively.</v>
          </cell>
          <cell r="V243" t="str">
            <v>Use Job Classification 0000 only for Non-Compensation and Non-Benefit Costs.</v>
          </cell>
          <cell r="W243">
            <v>3</v>
          </cell>
        </row>
        <row r="244">
          <cell r="C244">
            <v>55620</v>
          </cell>
          <cell r="D244" t="str">
            <v>Tuition to Other School Districts outside the State</v>
          </cell>
          <cell r="E244" t="str">
            <v>Y</v>
          </cell>
          <cell r="G244" t="str">
            <v>Change Location rules 06/18/09</v>
          </cell>
          <cell r="H244" t="str">
            <v>See Program Intersection for Special Intersection Rules</v>
          </cell>
          <cell r="I244" t="str">
            <v>Direct Required</v>
          </cell>
          <cell r="J244" t="str">
            <v>Direct Required</v>
          </cell>
          <cell r="K244" t="str">
            <v>Direct Required</v>
          </cell>
          <cell r="L244" t="str">
            <v>Direct Required</v>
          </cell>
          <cell r="M244" t="str">
            <v>None.  Use 0000 only.</v>
          </cell>
          <cell r="N244">
            <v>0</v>
          </cell>
          <cell r="O244">
            <v>0</v>
          </cell>
          <cell r="P244">
            <v>1</v>
          </cell>
          <cell r="Q244" t="str">
            <v>Any Fund Types except 40 and 90.</v>
          </cell>
          <cell r="R244" t="str">
            <v>Location Types 13 only.</v>
          </cell>
          <cell r="S244" t="str">
            <v>Function 431 only.</v>
          </cell>
          <cell r="T244" t="str">
            <v>For SPED Students, use Program 20 Series if Student is District Placed or Program 50 Series if Student is Parentally Placed in the alternative location.  For Non-SPED Students, may use Programs in the 10, 30, and 40, and 50 Series.</v>
          </cell>
          <cell r="U244" t="str">
            <v>May not use Subjects 9700, 9800, or 9900.  Refer to the General Function/Subject Rules and the required Location Type/Subject Rules for guidance on determining the proper Subject account(s) to use with Function and Location accounts, respectively.</v>
          </cell>
          <cell r="V244" t="str">
            <v>Use Job Classification 0000 only for Non-Compensation and Non-Benefit Costs.</v>
          </cell>
          <cell r="W244">
            <v>3</v>
          </cell>
        </row>
        <row r="245">
          <cell r="C245">
            <v>55630</v>
          </cell>
          <cell r="D245" t="str">
            <v>Tuition to Private Sources</v>
          </cell>
          <cell r="E245" t="str">
            <v>Y</v>
          </cell>
          <cell r="H245" t="str">
            <v>See Program Intersection for Special Intersection Rules</v>
          </cell>
          <cell r="I245" t="str">
            <v>Direct Required</v>
          </cell>
          <cell r="J245" t="str">
            <v>Direct Required</v>
          </cell>
          <cell r="K245" t="str">
            <v>Direct Required</v>
          </cell>
          <cell r="L245" t="str">
            <v>Direct Required</v>
          </cell>
          <cell r="M245" t="str">
            <v>None.  Use 0000 only.</v>
          </cell>
          <cell r="N245">
            <v>0</v>
          </cell>
          <cell r="O245">
            <v>0</v>
          </cell>
          <cell r="P245">
            <v>1</v>
          </cell>
          <cell r="Q245" t="str">
            <v>Any Fund Types except 40 and 90.</v>
          </cell>
          <cell r="R245" t="str">
            <v>Location Types 08|XXX only, provided however, Location 08|902 may not be used with Actual Data, but may be used for Budget purposes only.</v>
          </cell>
          <cell r="S245" t="str">
            <v>Function 431 only.</v>
          </cell>
          <cell r="T245" t="str">
            <v>For SPED Students, use Program 20 Series if Student is District Placed or Program 50 Series if Student is Parentally Placed in the alternative location.  For Non-SPED Students, may use Programs in the 10, 30, and 40, and 50 Series.</v>
          </cell>
          <cell r="U245" t="str">
            <v>May not use Subjects 9700, 9800, or 9900.  Refer to the General Function/Subject Rules and the required Location Type/Subject Rules for guidance on determining the proper Subject account(s) to use with Function and Location accounts, respectively.</v>
          </cell>
          <cell r="V245" t="str">
            <v>Use Job Classification 0000 only for Non-Compensation and Non-Benefit Costs.</v>
          </cell>
          <cell r="W245">
            <v>3</v>
          </cell>
        </row>
        <row r="246">
          <cell r="C246">
            <v>55640</v>
          </cell>
          <cell r="D246" t="str">
            <v>Tuition to Educational Service Agencies within the State</v>
          </cell>
          <cell r="E246" t="str">
            <v>Y</v>
          </cell>
          <cell r="H246" t="str">
            <v>See Program Intersection for Special Intersection Rules</v>
          </cell>
          <cell r="I246" t="str">
            <v>Direct Required</v>
          </cell>
          <cell r="J246" t="str">
            <v>Direct Required</v>
          </cell>
          <cell r="K246" t="str">
            <v>Direct Required</v>
          </cell>
          <cell r="L246" t="str">
            <v>Direct Required</v>
          </cell>
          <cell r="M246" t="str">
            <v>None.  Use 0000 only.</v>
          </cell>
          <cell r="N246">
            <v>0</v>
          </cell>
          <cell r="O246">
            <v>0</v>
          </cell>
          <cell r="P246">
            <v>1</v>
          </cell>
          <cell r="Q246" t="str">
            <v>Any Fund Types except 40 and 90.</v>
          </cell>
          <cell r="R246" t="str">
            <v>Location Types 11|XXX only.</v>
          </cell>
          <cell r="S246" t="str">
            <v>Function 431 only.</v>
          </cell>
          <cell r="T246" t="str">
            <v>For SPED Students, use Program 20 Series if Student is District Placed or Program 50 Series if Student is Parentally Placed in the alternative location.  May also use Programs in the 10, 30, 40, and 50 Series for non-SPED Students.</v>
          </cell>
          <cell r="U246" t="str">
            <v>May not use Subjects 9700, 9800, or 9900.  Refer to the General Function/Subject Rules and the required Location Type/Subject Rules for guidance on determining the proper Subject account(s) to use with Function and Location accounts, respectively.</v>
          </cell>
          <cell r="V246" t="str">
            <v>Use Job Classification 0000 only for Non-Compensation and Non-Benefit Costs.</v>
          </cell>
          <cell r="W246">
            <v>3</v>
          </cell>
        </row>
        <row r="247">
          <cell r="C247">
            <v>55650</v>
          </cell>
          <cell r="D247" t="str">
            <v>Tuition to Educational Service Agencies outside the State</v>
          </cell>
          <cell r="E247" t="str">
            <v>Y</v>
          </cell>
          <cell r="H247" t="str">
            <v>See Program Intersection for Special Intersection Rules</v>
          </cell>
          <cell r="I247" t="str">
            <v>Direct Required</v>
          </cell>
          <cell r="J247" t="str">
            <v>Direct Required</v>
          </cell>
          <cell r="K247" t="str">
            <v>Direct Required</v>
          </cell>
          <cell r="L247" t="str">
            <v>Direct Required</v>
          </cell>
          <cell r="M247" t="str">
            <v>None.  Use 0000 only.</v>
          </cell>
          <cell r="N247">
            <v>0</v>
          </cell>
          <cell r="O247">
            <v>0</v>
          </cell>
          <cell r="P247">
            <v>1</v>
          </cell>
          <cell r="Q247" t="str">
            <v>Any Fund Types except 40 and 90.</v>
          </cell>
          <cell r="R247" t="str">
            <v>Location Type 08 with selected out of state locations as follows: 160, 310, 422, 464, 465, 467, 468, 470, 471, 473. 476, 481, 485, 490, 491, 492, 496, 497, 503, 504, 505, 506, 514, 523, 527, 528, 529, 530, 533, 535, 536, 537, 539, and 540.  May not be used with 08|902.</v>
          </cell>
          <cell r="S247" t="str">
            <v>Function 431 only.</v>
          </cell>
          <cell r="T247" t="str">
            <v>For SPED Students, use Program 20 Series if Student is District Placed or Program 50 Series if Student is Parentally Placed in the alternative location.  May also use Programs in the 10, 30, and 40 Series for non-SPED Students.</v>
          </cell>
          <cell r="U247" t="str">
            <v>May not use Subjects 9700, 9800, or 9900.  Refer to the General Function/Subject Rules and the required Location Type/Subject Rules for guidance on determining the proper Subject account(s) to use with Function and Location accounts, respectively.</v>
          </cell>
          <cell r="V247" t="str">
            <v>Use Job Classification 0000 only for Non-Compensation and Non-Benefit Costs.</v>
          </cell>
          <cell r="W247">
            <v>3</v>
          </cell>
        </row>
        <row r="248">
          <cell r="C248">
            <v>55660</v>
          </cell>
          <cell r="D248" t="str">
            <v>Tuition to Charter Schools</v>
          </cell>
          <cell r="E248" t="str">
            <v>Y</v>
          </cell>
          <cell r="H248" t="str">
            <v>See Program Intersection for Special Intersection Rules</v>
          </cell>
          <cell r="I248" t="str">
            <v>Direct Required</v>
          </cell>
          <cell r="J248" t="str">
            <v>Direct Required</v>
          </cell>
          <cell r="K248" t="str">
            <v>Direct Required</v>
          </cell>
          <cell r="L248" t="str">
            <v>Direct Required</v>
          </cell>
          <cell r="M248" t="str">
            <v>None.  Use 0000 only.</v>
          </cell>
          <cell r="N248">
            <v>0</v>
          </cell>
          <cell r="O248">
            <v>0</v>
          </cell>
          <cell r="P248">
            <v>1</v>
          </cell>
          <cell r="Q248" t="str">
            <v>Any Fund Types except 40 and 90.</v>
          </cell>
          <cell r="R248" t="str">
            <v>Location Types 10|XXX only.</v>
          </cell>
          <cell r="S248" t="str">
            <v>Function 431 only.</v>
          </cell>
          <cell r="T248" t="str">
            <v>For SPED Students, use Program 20 Series if Student is District Placed or Program 50 Series if Student is Parentally Placed in the alternative location.  May also use Programs in the 10, 30, and 40 Series for non-SPED Students.</v>
          </cell>
          <cell r="U248" t="str">
            <v>May not use Subjects 9700, 9800, or 9900.  Refer to the General Function/Subject Rules and the required Location Type/Subject Rules for guidance on determining the proper Subject account(s) to use with Function and Location accounts, respectively.</v>
          </cell>
          <cell r="V248" t="str">
            <v>Use Job Classification 0000 only for Non-Compensation and Non-Benefit Costs.</v>
          </cell>
          <cell r="W248">
            <v>3</v>
          </cell>
        </row>
        <row r="249">
          <cell r="C249">
            <v>55680</v>
          </cell>
          <cell r="D249" t="str">
            <v>Tuition to School Districts for Voucher Payments</v>
          </cell>
          <cell r="E249" t="str">
            <v>Y</v>
          </cell>
          <cell r="H249" t="str">
            <v>See Program Intersection for Special Intersection Rules</v>
          </cell>
          <cell r="I249" t="str">
            <v>Direct Required</v>
          </cell>
          <cell r="J249" t="str">
            <v>Direct Required</v>
          </cell>
          <cell r="K249" t="str">
            <v>Direct Required</v>
          </cell>
          <cell r="L249" t="str">
            <v>Direct Required</v>
          </cell>
          <cell r="M249" t="str">
            <v>None.  Use 0000 only.</v>
          </cell>
          <cell r="N249">
            <v>0</v>
          </cell>
          <cell r="O249">
            <v>0</v>
          </cell>
          <cell r="P249">
            <v>1</v>
          </cell>
          <cell r="Q249" t="str">
            <v>Any Fund Types except 40 and 90.</v>
          </cell>
          <cell r="R249" t="str">
            <v xml:space="preserve">Location Types 07|XXX only. </v>
          </cell>
          <cell r="S249" t="str">
            <v>Function 431 only.</v>
          </cell>
          <cell r="T249" t="str">
            <v>For SPED Students, use Program 20 Series if Student is District Placed or Program 50 Series if Student is Parentally Placed in the alternative location.  May also use Programs in the 10, 30, and 40 Series for non-SPED Students.</v>
          </cell>
          <cell r="U249" t="str">
            <v>May not use Subjects 9700, 9800, or 9900.  Refer to the General Function/Subject Rules and the required Location Type/Subject Rules for guidance on determining the proper Subject account(s) to use with Function and Location accounts, respectively.</v>
          </cell>
          <cell r="V249" t="str">
            <v>Use Job Classification 0000 only for Non-Compensation and Non-Benefit Costs.</v>
          </cell>
          <cell r="W249">
            <v>3</v>
          </cell>
        </row>
        <row r="250">
          <cell r="C250">
            <v>55690</v>
          </cell>
          <cell r="D250" t="str">
            <v>Tuition - Other</v>
          </cell>
          <cell r="E250" t="str">
            <v>Y</v>
          </cell>
          <cell r="H250" t="str">
            <v>Refer to Object Intersection Rules.</v>
          </cell>
          <cell r="I250" t="str">
            <v>Direct Required</v>
          </cell>
          <cell r="J250" t="str">
            <v>Direct Required</v>
          </cell>
          <cell r="K250" t="str">
            <v>Direct Required</v>
          </cell>
          <cell r="L250" t="str">
            <v>Direct Required</v>
          </cell>
          <cell r="M250" t="str">
            <v>None.  Use 0000 only.</v>
          </cell>
          <cell r="N250">
            <v>0</v>
          </cell>
          <cell r="O250">
            <v>0</v>
          </cell>
          <cell r="P250">
            <v>1</v>
          </cell>
          <cell r="Q250" t="str">
            <v>Any Fund Types except 40 and 90.</v>
          </cell>
          <cell r="R250" t="str">
            <v>Location Types 07 through 11 only, however Location 08|902 may not be used.</v>
          </cell>
          <cell r="S250" t="str">
            <v>Functions 111, 222, and 431 only.</v>
          </cell>
          <cell r="T250" t="str">
            <v>Any Program except 97 and 98 with Function 111 and 222.  Programs in the 10 through 50 Series with Function 431 only.</v>
          </cell>
          <cell r="U250" t="str">
            <v>May not use Subjects 9700, 9800, or 9900.  Refer to the General Function/Subject Rules and the required Location Type/Subject Rules for guidance on determining the proper Subject account(s) to use with Function and Location accounts, respectively.</v>
          </cell>
          <cell r="V250" t="str">
            <v>Use Job Classification 0000 only for Non-Compensation and Non-Benefit Costs.</v>
          </cell>
          <cell r="W250">
            <v>3</v>
          </cell>
        </row>
        <row r="251">
          <cell r="C251">
            <v>55700</v>
          </cell>
          <cell r="D251" t="str">
            <v>Food Service Management</v>
          </cell>
          <cell r="H251" t="str">
            <v>Reporting Level Account only.  Transactional entries are NOT allowed with this Account.</v>
          </cell>
          <cell r="I251" t="str">
            <v>N/A</v>
          </cell>
          <cell r="J251" t="str">
            <v>N/A</v>
          </cell>
          <cell r="K251" t="str">
            <v>N/A</v>
          </cell>
          <cell r="L251" t="str">
            <v>N/A</v>
          </cell>
          <cell r="M251" t="str">
            <v>N/A</v>
          </cell>
          <cell r="N251" t="str">
            <v>N/A</v>
          </cell>
          <cell r="O251">
            <v>0</v>
          </cell>
          <cell r="Q251" t="str">
            <v>No entries allowed to this Account.</v>
          </cell>
          <cell r="R251" t="str">
            <v>No entries allowed to this Account.</v>
          </cell>
          <cell r="S251" t="str">
            <v>No entries allowed to this Account.</v>
          </cell>
          <cell r="T251" t="str">
            <v>No entries allowed to this Account.</v>
          </cell>
          <cell r="U251" t="str">
            <v>No entries allowed to this Account.</v>
          </cell>
          <cell r="V251" t="str">
            <v>No entries allowed to this Account.</v>
          </cell>
          <cell r="W251">
            <v>2</v>
          </cell>
        </row>
        <row r="252">
          <cell r="C252">
            <v>55701</v>
          </cell>
          <cell r="D252" t="str">
            <v>Food Service Contractors</v>
          </cell>
          <cell r="H252" t="str">
            <v>Refer to Object Intersection Rules.</v>
          </cell>
          <cell r="I252" t="str">
            <v>Direct Preferred or Wtd. Meals</v>
          </cell>
          <cell r="J252" t="str">
            <v>Direct Required</v>
          </cell>
          <cell r="K252" t="str">
            <v>Direct Required</v>
          </cell>
          <cell r="L252" t="str">
            <v>Direct Required</v>
          </cell>
          <cell r="M252" t="str">
            <v>None.  Use 0000 only.</v>
          </cell>
          <cell r="N252">
            <v>1</v>
          </cell>
          <cell r="O252">
            <v>0</v>
          </cell>
          <cell r="Q252" t="str">
            <v>Fund 60010000 for Districts; Charters use 10000000 or Type 20 Special Revenue Funds</v>
          </cell>
          <cell r="R252" t="str">
            <v>Any Location Types and related departments or school locations except 99|997, 99|998, and Location Type 15.  Can use the 99|999 with the Assigned Allocation Method.</v>
          </cell>
          <cell r="S252" t="str">
            <v>Function 312 only.</v>
          </cell>
          <cell r="T252" t="str">
            <v>Program 10 Series only.</v>
          </cell>
          <cell r="U252" t="str">
            <v>Subject 2500 only.</v>
          </cell>
          <cell r="V252" t="str">
            <v>Use Job Classification 0000 only for Non-Compensation and Non-Benefit Costs.</v>
          </cell>
          <cell r="W252">
            <v>3</v>
          </cell>
        </row>
        <row r="253">
          <cell r="C253">
            <v>55702</v>
          </cell>
          <cell r="D253" t="str">
            <v>Soda Subsidy</v>
          </cell>
          <cell r="G253" t="str">
            <v>Reinstated 4/4/08 and Changed Number</v>
          </cell>
          <cell r="H253" t="str">
            <v>Refer to Object Intersection Rules.</v>
          </cell>
          <cell r="I253" t="str">
            <v>Direct Required</v>
          </cell>
          <cell r="J253" t="str">
            <v>Direct Required</v>
          </cell>
          <cell r="K253" t="str">
            <v>Direct Required</v>
          </cell>
          <cell r="L253" t="str">
            <v>Direct Required</v>
          </cell>
          <cell r="M253" t="str">
            <v>None.  Use 0000 only.</v>
          </cell>
          <cell r="N253">
            <v>0</v>
          </cell>
          <cell r="O253">
            <v>0</v>
          </cell>
          <cell r="Q253" t="str">
            <v>Fund Type 10 only.</v>
          </cell>
          <cell r="R253" t="str">
            <v>Location Types 03 to 05 and related schools.</v>
          </cell>
          <cell r="S253" t="str">
            <v>Function 312 only.</v>
          </cell>
          <cell r="T253" t="str">
            <v>Program 10 Series only.</v>
          </cell>
          <cell r="U253" t="str">
            <v>Subject 2500 only.</v>
          </cell>
          <cell r="V253" t="str">
            <v>Use Job Classification 0000 only for Non-Compensation and Non-Benefit Costs.</v>
          </cell>
          <cell r="W253">
            <v>3</v>
          </cell>
          <cell r="X253" t="str">
            <v>Use only with Fund Type 10.</v>
          </cell>
        </row>
        <row r="254">
          <cell r="C254">
            <v>55703</v>
          </cell>
          <cell r="D254" t="str">
            <v>Armored Car Service</v>
          </cell>
          <cell r="H254" t="str">
            <v>Refer to Object Intersection Rules.</v>
          </cell>
          <cell r="I254" t="str">
            <v>Direct Preferred or Wtd. Meals</v>
          </cell>
          <cell r="J254" t="str">
            <v>Direct Required</v>
          </cell>
          <cell r="K254" t="str">
            <v>Direct Required</v>
          </cell>
          <cell r="L254" t="str">
            <v>Direct Required</v>
          </cell>
          <cell r="M254" t="str">
            <v>None.  Use 0000 only.</v>
          </cell>
          <cell r="N254">
            <v>1</v>
          </cell>
          <cell r="O254">
            <v>0</v>
          </cell>
          <cell r="Q254" t="str">
            <v>Fund 60010000 for Districts; Charters use 10000000 or Type 20 Special Revenue Funds</v>
          </cell>
          <cell r="R254" t="str">
            <v>Any Location Types and related departments or school locations except 99|997, 99|998, and Location Type 15.  Can use the 99|999 with the Assigned Allocation Method.</v>
          </cell>
          <cell r="S254" t="str">
            <v>Function 332 only.</v>
          </cell>
          <cell r="T254" t="str">
            <v>Program 10 Series only.</v>
          </cell>
          <cell r="U254" t="str">
            <v>Subject 2500 only.</v>
          </cell>
          <cell r="V254" t="str">
            <v>Use Job Classification 0000 only for Non-Compensation and Non-Benefit Costs.</v>
          </cell>
          <cell r="W254">
            <v>3</v>
          </cell>
          <cell r="X254" t="str">
            <v>Used only with Location Types 03 to 05 and related school locations.</v>
          </cell>
        </row>
        <row r="255">
          <cell r="C255">
            <v>55704</v>
          </cell>
          <cell r="D255" t="str">
            <v>Food Storage Fees</v>
          </cell>
          <cell r="H255" t="str">
            <v>Refer to Object Intersection Rules.</v>
          </cell>
          <cell r="I255" t="str">
            <v>Direct Preferred or Wtd. Meals</v>
          </cell>
          <cell r="J255" t="str">
            <v>Direct Required</v>
          </cell>
          <cell r="K255" t="str">
            <v>Direct Required</v>
          </cell>
          <cell r="L255" t="str">
            <v>Direct Required</v>
          </cell>
          <cell r="M255" t="str">
            <v>None.  Use 0000 only.</v>
          </cell>
          <cell r="N255">
            <v>1</v>
          </cell>
          <cell r="O255">
            <v>0</v>
          </cell>
          <cell r="Q255" t="str">
            <v>Fund 60010000 for Districts; Charters use 10000000 or Type 20 Special Revenue Funds</v>
          </cell>
          <cell r="R255" t="str">
            <v>Any Location Types and related departments or school locations except 99|997, 99|998, and Location Type 15.  Can use the 99|999 with the Assigned Allocation Method.</v>
          </cell>
          <cell r="S255" t="str">
            <v>Function 312 only.</v>
          </cell>
          <cell r="T255" t="str">
            <v>Program 10 Series only.</v>
          </cell>
          <cell r="U255" t="str">
            <v>Subject 2500 only.</v>
          </cell>
          <cell r="V255" t="str">
            <v>Use Job Classification 0000 only for Non-Compensation and Non-Benefit Costs.</v>
          </cell>
          <cell r="W255">
            <v>3</v>
          </cell>
          <cell r="X255" t="str">
            <v>Used only with Function 312.</v>
          </cell>
        </row>
        <row r="256">
          <cell r="C256">
            <v>55705</v>
          </cell>
          <cell r="D256" t="str">
            <v>Inspection Services</v>
          </cell>
          <cell r="G256" t="str">
            <v>Added 9/18/08</v>
          </cell>
          <cell r="H256" t="str">
            <v>Refer to Object Intersection Rules.</v>
          </cell>
          <cell r="I256" t="str">
            <v>Direct Preferred or Wtd. Meals</v>
          </cell>
          <cell r="J256" t="str">
            <v>Direct Required</v>
          </cell>
          <cell r="K256" t="str">
            <v>Direct Required</v>
          </cell>
          <cell r="L256" t="str">
            <v>Direct Required</v>
          </cell>
          <cell r="M256" t="str">
            <v>None.  Use 0000 only.</v>
          </cell>
          <cell r="N256">
            <v>1</v>
          </cell>
          <cell r="O256">
            <v>0</v>
          </cell>
          <cell r="Q256" t="str">
            <v>Fund 60010000 for Districts; Charters use 10000000 or Type 20 Special Revenue Funds</v>
          </cell>
          <cell r="R256" t="str">
            <v>Any Location Types and related departments or school locations except 99|997, 99|998, and Location Type 15.  Can use the 99|999 with the Assigned Allocation Method.</v>
          </cell>
          <cell r="S256" t="str">
            <v>Function 312 only.</v>
          </cell>
          <cell r="T256" t="str">
            <v>Program 10 Series only.</v>
          </cell>
          <cell r="U256" t="str">
            <v>Subject 2500 only.</v>
          </cell>
          <cell r="V256" t="str">
            <v>Use Job Classification 0000 only for Non-Compensation and Non-Benefit Costs.</v>
          </cell>
          <cell r="W256">
            <v>3</v>
          </cell>
        </row>
        <row r="257">
          <cell r="C257">
            <v>55800</v>
          </cell>
          <cell r="D257" t="str">
            <v>Travel and Training</v>
          </cell>
          <cell r="H257" t="str">
            <v>Reporting Level Account only.  Transactional entries are NOT allowed with this Account.</v>
          </cell>
          <cell r="I257" t="str">
            <v>N/A</v>
          </cell>
          <cell r="J257" t="str">
            <v>N/A</v>
          </cell>
          <cell r="K257" t="str">
            <v>N/A</v>
          </cell>
          <cell r="L257" t="str">
            <v>N/A</v>
          </cell>
          <cell r="M257" t="str">
            <v>N/A</v>
          </cell>
          <cell r="N257" t="str">
            <v>N/A</v>
          </cell>
          <cell r="O257">
            <v>0</v>
          </cell>
          <cell r="Q257" t="str">
            <v>No entries allowed to this Account.</v>
          </cell>
          <cell r="R257" t="str">
            <v>No entries allowed to this Account.</v>
          </cell>
          <cell r="S257" t="str">
            <v>No entries allowed to this Account.</v>
          </cell>
          <cell r="T257" t="str">
            <v>No entries allowed to this Account.</v>
          </cell>
          <cell r="U257" t="str">
            <v>No entries allowed to this Account.</v>
          </cell>
          <cell r="V257" t="str">
            <v>No entries allowed to this Account.</v>
          </cell>
          <cell r="W257">
            <v>2</v>
          </cell>
          <cell r="X257" t="str">
            <v>Used only with Program 10.</v>
          </cell>
        </row>
        <row r="258">
          <cell r="C258">
            <v>55801</v>
          </cell>
          <cell r="D258" t="str">
            <v>Board Travel</v>
          </cell>
          <cell r="H258" t="str">
            <v>Refer to Object Intersection Rules.</v>
          </cell>
          <cell r="I258" t="str">
            <v>Direct Required</v>
          </cell>
          <cell r="J258" t="str">
            <v>Direct Required</v>
          </cell>
          <cell r="K258" t="str">
            <v>Direct Required</v>
          </cell>
          <cell r="L258" t="str">
            <v>Direct Required</v>
          </cell>
          <cell r="M258" t="str">
            <v>None.  Use 0000 only.</v>
          </cell>
          <cell r="N258">
            <v>0</v>
          </cell>
          <cell r="O258">
            <v>0</v>
          </cell>
          <cell r="Q258" t="str">
            <v>Any Fund Types except 40 and 90.</v>
          </cell>
          <cell r="R258" t="str">
            <v>Locations 01|100 or 01|101 only.</v>
          </cell>
          <cell r="S258" t="str">
            <v>Function 531 only.</v>
          </cell>
          <cell r="T258" t="str">
            <v>Program 10 Series only.</v>
          </cell>
          <cell r="U258" t="str">
            <v>Subject 2500 only.</v>
          </cell>
          <cell r="V258" t="str">
            <v>Use Job Classification 0000 only for Non-Compensation and Non-Benefit Costs.</v>
          </cell>
          <cell r="W258">
            <v>3</v>
          </cell>
          <cell r="X258" t="str">
            <v>Used only with Subject 2500.</v>
          </cell>
        </row>
        <row r="259">
          <cell r="C259">
            <v>55802</v>
          </cell>
          <cell r="D259" t="str">
            <v>Board Training</v>
          </cell>
          <cell r="H259" t="str">
            <v>Refer to Object Intersection Rules.</v>
          </cell>
          <cell r="I259" t="str">
            <v>Direct Required</v>
          </cell>
          <cell r="J259" t="str">
            <v>Direct Required</v>
          </cell>
          <cell r="K259" t="str">
            <v>Direct Required</v>
          </cell>
          <cell r="L259" t="str">
            <v>Direct Required</v>
          </cell>
          <cell r="M259" t="str">
            <v>None.  Use 0000 only.</v>
          </cell>
          <cell r="N259">
            <v>0</v>
          </cell>
          <cell r="O259">
            <v>0</v>
          </cell>
          <cell r="Q259" t="str">
            <v>Any Fund Types except 40 and 90.</v>
          </cell>
          <cell r="R259" t="str">
            <v>Locations 01|100 or 01|101 only.</v>
          </cell>
          <cell r="S259" t="str">
            <v>Function 531 only.</v>
          </cell>
          <cell r="T259" t="str">
            <v>Program 10 Series only.</v>
          </cell>
          <cell r="U259" t="str">
            <v>Subject 2500 only.</v>
          </cell>
          <cell r="V259" t="str">
            <v>Use Job Classification 0000 only for Non-Compensation and Non-Benefit Costs.</v>
          </cell>
          <cell r="W259">
            <v>3</v>
          </cell>
          <cell r="X259" t="str">
            <v>Used only with Job Classification 0000.</v>
          </cell>
        </row>
        <row r="260">
          <cell r="C260">
            <v>55803</v>
          </cell>
          <cell r="D260" t="str">
            <v>Employee Travel - Non-Teachers</v>
          </cell>
          <cell r="H260" t="str">
            <v>Refer to Object Intersection Rules.</v>
          </cell>
          <cell r="I260" t="str">
            <v>Direct Required</v>
          </cell>
          <cell r="J260" t="str">
            <v>Direct Required</v>
          </cell>
          <cell r="K260" t="str">
            <v>Direct Required</v>
          </cell>
          <cell r="L260" t="str">
            <v>Direct Required</v>
          </cell>
          <cell r="M260" t="str">
            <v>None.  Use 0000 only.</v>
          </cell>
          <cell r="N260">
            <v>0</v>
          </cell>
          <cell r="O260">
            <v>0</v>
          </cell>
          <cell r="Q260" t="str">
            <v>Any Fund Types except 40 and 90.</v>
          </cell>
          <cell r="R260" t="str">
            <v>Any Location Type and related departments or school locations except 99|997, 99|998, 99|999 and Location Type 15.</v>
          </cell>
          <cell r="S260" t="str">
            <v>Any Function except 000, 111, 112, 223, 421, 432, 997, 998, and 999.</v>
          </cell>
          <cell r="T260" t="str">
            <v>Program Series:  10, 20, 30, 40, 50, 60, and Programs 80 and 90 only.</v>
          </cell>
          <cell r="U260" t="str">
            <v xml:space="preserve">Subject 2500 only. </v>
          </cell>
          <cell r="V260" t="str">
            <v>Use Job Classification 0000 only for Non-Compensation and Non-Benefit Costs.</v>
          </cell>
          <cell r="W260">
            <v>3</v>
          </cell>
        </row>
        <row r="261">
          <cell r="C261">
            <v>55806</v>
          </cell>
          <cell r="D261" t="str">
            <v>Bus Driver In-Service Training</v>
          </cell>
          <cell r="H261" t="str">
            <v>Refer to Object Intersection Rules.</v>
          </cell>
          <cell r="I261" t="str">
            <v>Direct Preferred or Wtd. Students</v>
          </cell>
          <cell r="J261" t="str">
            <v>Direct Required</v>
          </cell>
          <cell r="K261" t="str">
            <v>Direct Required</v>
          </cell>
          <cell r="L261" t="str">
            <v>Direct Required</v>
          </cell>
          <cell r="M261" t="str">
            <v>None.  Use 0000 only.</v>
          </cell>
          <cell r="N261">
            <v>1</v>
          </cell>
          <cell r="O261">
            <v>0</v>
          </cell>
          <cell r="Q261" t="str">
            <v>Any Fund Types except 40 and 90.</v>
          </cell>
          <cell r="R261" t="str">
            <v>Location Types 03 through 10, and related school locations.  Can use the 99|999 with the Assigned Allocation Method.</v>
          </cell>
          <cell r="S261" t="str">
            <v>Function 311 only.</v>
          </cell>
          <cell r="T261" t="str">
            <v>Program 10 Series only.</v>
          </cell>
          <cell r="U261" t="str">
            <v>Subject 2500 only.</v>
          </cell>
          <cell r="V261" t="str">
            <v>Use Job Classification 0000 only for Non-Compensation and Non-Benefit Costs.</v>
          </cell>
          <cell r="W261">
            <v>3</v>
          </cell>
        </row>
        <row r="262">
          <cell r="C262">
            <v>55807</v>
          </cell>
          <cell r="D262" t="str">
            <v>Student Travel</v>
          </cell>
          <cell r="H262" t="str">
            <v>Refer to Object Intersection Rules.</v>
          </cell>
          <cell r="I262" t="str">
            <v>Direct Preferred or Wtd. Students</v>
          </cell>
          <cell r="J262" t="str">
            <v>Direct Required</v>
          </cell>
          <cell r="K262" t="str">
            <v>Direct Preferred or Wtd. Students</v>
          </cell>
          <cell r="L262" t="str">
            <v>Direct Preferred or Wtd. Students</v>
          </cell>
          <cell r="M262" t="str">
            <v>None.  Use 0000 only.</v>
          </cell>
          <cell r="N262">
            <v>3</v>
          </cell>
          <cell r="O262">
            <v>0</v>
          </cell>
          <cell r="Q262" t="str">
            <v>Any Fund Types except 40 and 90.</v>
          </cell>
          <cell r="R262" t="str">
            <v>Location Types 03 through 10, and related school locations.  Can use the 99|999 with the Assigned Allocation Method.</v>
          </cell>
          <cell r="S262" t="str">
            <v>Functions 213 and 214 only.</v>
          </cell>
          <cell r="T262" t="str">
            <v>Any Program except 97 and 98.  Can use 99 with the Assigned Allocation Method.</v>
          </cell>
          <cell r="U2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2" t="str">
            <v>Use Job Classification 0000 only for Non-Compensation and Non-Benefit Costs.</v>
          </cell>
          <cell r="W262">
            <v>3</v>
          </cell>
        </row>
        <row r="263">
          <cell r="C263">
            <v>55808</v>
          </cell>
          <cell r="D263" t="str">
            <v>Parent Travel</v>
          </cell>
          <cell r="H263" t="str">
            <v>Refer to Object Intersection Rules.</v>
          </cell>
          <cell r="I263" t="str">
            <v>Direct Preferred or Wtd. Students</v>
          </cell>
          <cell r="J263" t="str">
            <v>Direct Required</v>
          </cell>
          <cell r="K263" t="str">
            <v>Direct Preferred or Wtd. Students</v>
          </cell>
          <cell r="L263" t="str">
            <v>Direct Preferred or Wtd. Students</v>
          </cell>
          <cell r="M263" t="str">
            <v>None.  Use 0000 only.</v>
          </cell>
          <cell r="N263">
            <v>3</v>
          </cell>
          <cell r="O263">
            <v>0</v>
          </cell>
          <cell r="Q263" t="str">
            <v>Any Fund Types except 40 and 90.</v>
          </cell>
          <cell r="R263" t="str">
            <v>Location Types 03 through 10, and related school locations.  Can use the 99|999 with the Assigned Allocation Method.</v>
          </cell>
          <cell r="S263" t="str">
            <v>Functions 122, 213, 214, and 216 only.</v>
          </cell>
          <cell r="T263" t="str">
            <v>Any Program except 97 and 98.  Can use 99 with the Assigned Allocation Method.</v>
          </cell>
          <cell r="U2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3" t="str">
            <v>Use Job Classification 0000 only for Non-Compensation and Non-Benefit Costs.</v>
          </cell>
          <cell r="W263">
            <v>3</v>
          </cell>
        </row>
        <row r="264">
          <cell r="C264">
            <v>55809</v>
          </cell>
          <cell r="D264" t="str">
            <v>Employee Travel - Teachers</v>
          </cell>
          <cell r="H264" t="str">
            <v>Refer to Object Intersection Rules.</v>
          </cell>
          <cell r="I264" t="str">
            <v>Direct Preferred or Wtd. Teachers</v>
          </cell>
          <cell r="J264" t="str">
            <v>Direct Required</v>
          </cell>
          <cell r="K264" t="str">
            <v>Direct Preferred or Wtd. Teachers</v>
          </cell>
          <cell r="L264" t="str">
            <v>Direct Preferred or Wtd. Teachers</v>
          </cell>
          <cell r="M264" t="str">
            <v>None.  Use 0000 only.</v>
          </cell>
          <cell r="N264">
            <v>3</v>
          </cell>
          <cell r="O264">
            <v>0</v>
          </cell>
          <cell r="Q264" t="str">
            <v>Any Fund Types except 40 and 90.</v>
          </cell>
          <cell r="R264" t="str">
            <v>Location Types 03 through 10, and related school locations.  Can use the 99|999 with the Assigned Allocation Method.</v>
          </cell>
          <cell r="S264" t="str">
            <v>Any Function except 000, 421, 997, 998, and 999.</v>
          </cell>
          <cell r="T264" t="str">
            <v>Any Program except 97 and 98.  Can use 99 with the Assigned Allocation Method.</v>
          </cell>
          <cell r="U2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4" t="str">
            <v>Use Job Classification 0000 only for Non-Compensation and Non-Benefit Costs.</v>
          </cell>
          <cell r="W264">
            <v>3</v>
          </cell>
        </row>
        <row r="265">
          <cell r="C265">
            <v>55810</v>
          </cell>
          <cell r="D265" t="str">
            <v>Travel - Other</v>
          </cell>
          <cell r="G265" t="str">
            <v>Added 5/11/09</v>
          </cell>
          <cell r="H265" t="str">
            <v>Refer to Object Intersection Rules.</v>
          </cell>
          <cell r="I265" t="str">
            <v>Direct Preferred or Wtd. Teachers</v>
          </cell>
          <cell r="J265" t="str">
            <v>Direct Required</v>
          </cell>
          <cell r="K265" t="str">
            <v>Direct Preferred or Wtd. Teachers</v>
          </cell>
          <cell r="L265" t="str">
            <v>Direct Preferred or Wtd. Teachers</v>
          </cell>
          <cell r="M265" t="str">
            <v>None.  Use 0000 only.</v>
          </cell>
          <cell r="N265">
            <v>3</v>
          </cell>
          <cell r="O265">
            <v>0</v>
          </cell>
          <cell r="Q265" t="str">
            <v>Any Fund Types except 40 and 90.</v>
          </cell>
          <cell r="R265" t="str">
            <v>Any Location Type and related departments or school locations except 99|997 and 99|998.  Can use the 99|999 with the Assigned Allocation Method.</v>
          </cell>
          <cell r="S265" t="str">
            <v>Any Function except 000, 421, 997, 998, and 999.</v>
          </cell>
          <cell r="T265" t="str">
            <v>Any Program except 97 and 98.  Can use 99 with the Assigned Allocation Method.</v>
          </cell>
          <cell r="U2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5" t="str">
            <v>Use Job Classification 0000 only for Non-Compensation and Non-Benefit Costs.</v>
          </cell>
          <cell r="W265">
            <v>3</v>
          </cell>
        </row>
        <row r="266">
          <cell r="C266">
            <v>55900</v>
          </cell>
          <cell r="D266" t="str">
            <v>Intereducational, Interagency Purchased Services</v>
          </cell>
          <cell r="H266" t="str">
            <v>No entries allowed to this Account.  NOT Reported to Data Warehouse</v>
          </cell>
          <cell r="I266" t="str">
            <v>N/A</v>
          </cell>
          <cell r="J266" t="str">
            <v>N/A</v>
          </cell>
          <cell r="K266" t="str">
            <v>N/A</v>
          </cell>
          <cell r="L266" t="str">
            <v>N/A</v>
          </cell>
          <cell r="M266" t="str">
            <v>N/A</v>
          </cell>
          <cell r="N266" t="str">
            <v>N/A</v>
          </cell>
          <cell r="O266">
            <v>0</v>
          </cell>
          <cell r="Q266" t="str">
            <v>No entries allowed to this Account.</v>
          </cell>
          <cell r="R266" t="str">
            <v>No entries allowed to this Account.</v>
          </cell>
          <cell r="S266" t="str">
            <v>No entries allowed to this Account.</v>
          </cell>
          <cell r="T266" t="str">
            <v>No entries allowed to this Account.</v>
          </cell>
          <cell r="U266" t="str">
            <v>No entries allowed to this Account.</v>
          </cell>
          <cell r="V266" t="str">
            <v>No entries allowed to this Account.</v>
          </cell>
          <cell r="W266">
            <v>2</v>
          </cell>
        </row>
        <row r="267">
          <cell r="C267">
            <v>55910</v>
          </cell>
          <cell r="D267" t="str">
            <v>Services Purchased from another School District or Educational Service Agency within the State</v>
          </cell>
          <cell r="E267" t="str">
            <v>Y</v>
          </cell>
          <cell r="G267" t="str">
            <v>Added Location exceptions 06/18/09</v>
          </cell>
          <cell r="H267" t="str">
            <v>Use as a "Holding Account" only; all costs to be recorded in accounts corresponding to purpose.</v>
          </cell>
          <cell r="I267" t="str">
            <v>N/A</v>
          </cell>
          <cell r="J267" t="str">
            <v>N/A</v>
          </cell>
          <cell r="K267" t="str">
            <v>N/A</v>
          </cell>
          <cell r="L267" t="str">
            <v>N/A</v>
          </cell>
          <cell r="M267" t="str">
            <v>None.  Use 0000 only.</v>
          </cell>
          <cell r="N267">
            <v>3</v>
          </cell>
          <cell r="O267">
            <v>0</v>
          </cell>
          <cell r="Q267" t="str">
            <v>Any Fund Types except 40 and 90.</v>
          </cell>
          <cell r="R267" t="str">
            <v>Location 99|997only.</v>
          </cell>
          <cell r="S267" t="str">
            <v>Function 997 only.</v>
          </cell>
          <cell r="T267" t="str">
            <v>Program 97 only.</v>
          </cell>
          <cell r="U267" t="str">
            <v>Subject 9700 only.</v>
          </cell>
          <cell r="V267" t="str">
            <v>Use Job Classification 0000 only for Non-Compensation and Non-Benefit Costs.</v>
          </cell>
          <cell r="W267">
            <v>3</v>
          </cell>
        </row>
        <row r="268">
          <cell r="C268">
            <v>55920</v>
          </cell>
          <cell r="D268" t="str">
            <v>Contracts - Interagency</v>
          </cell>
          <cell r="G268" t="str">
            <v>Added Location exceptions 06/18/09</v>
          </cell>
          <cell r="H268" t="str">
            <v>Use as a "Holding Account" only; all costs to be recorded in accounts corresponding to purpose.</v>
          </cell>
          <cell r="I268" t="str">
            <v>N/A</v>
          </cell>
          <cell r="J268" t="str">
            <v>N/A</v>
          </cell>
          <cell r="K268" t="str">
            <v>N/A</v>
          </cell>
          <cell r="L268" t="str">
            <v>N/A</v>
          </cell>
          <cell r="M268" t="str">
            <v>None.  Use 0000 only.</v>
          </cell>
          <cell r="N268">
            <v>3</v>
          </cell>
          <cell r="O268">
            <v>0</v>
          </cell>
          <cell r="Q268" t="str">
            <v>Any Fund Types except 40 and 90.</v>
          </cell>
          <cell r="R268" t="str">
            <v>Location 99|997only.</v>
          </cell>
          <cell r="S268" t="str">
            <v>Function 997 only.</v>
          </cell>
          <cell r="T268" t="str">
            <v>Program 97 only.</v>
          </cell>
          <cell r="U268" t="str">
            <v>Subject 9700 only.</v>
          </cell>
          <cell r="V268" t="str">
            <v>Use Job Classification 0000 only for Non-Compensation and Non-Benefit Costs.</v>
          </cell>
          <cell r="W268">
            <v>3</v>
          </cell>
        </row>
        <row r="269">
          <cell r="C269">
            <v>55930</v>
          </cell>
          <cell r="D269" t="str">
            <v>Other Contract Services - Interagency</v>
          </cell>
          <cell r="G269" t="str">
            <v>Changed Name 3/31/08; Added Location exceptions 06/18/09</v>
          </cell>
          <cell r="H269" t="str">
            <v>Use as a "Holding Account" only; all costs to be recorded in accounts corresponding to purpose.</v>
          </cell>
          <cell r="I269" t="str">
            <v>N/A</v>
          </cell>
          <cell r="J269" t="str">
            <v>N/A</v>
          </cell>
          <cell r="K269" t="str">
            <v>N/A</v>
          </cell>
          <cell r="L269" t="str">
            <v>N/A</v>
          </cell>
          <cell r="M269" t="str">
            <v>None.  Use 0000 only.</v>
          </cell>
          <cell r="N269">
            <v>3</v>
          </cell>
          <cell r="O269">
            <v>0</v>
          </cell>
          <cell r="Q269" t="str">
            <v>Any Fund Types except 40 and 90.</v>
          </cell>
          <cell r="R269" t="str">
            <v>Location 99|997only.</v>
          </cell>
          <cell r="S269" t="str">
            <v>Function 997 only.</v>
          </cell>
          <cell r="T269" t="str">
            <v>Program 97 only.</v>
          </cell>
          <cell r="U269" t="str">
            <v>Subject 9700 only.</v>
          </cell>
          <cell r="V269" t="str">
            <v>Use Job Classification 0000 only for Non-Compensation and Non-Benefit Costs.</v>
          </cell>
          <cell r="W269">
            <v>3</v>
          </cell>
        </row>
        <row r="270">
          <cell r="C270">
            <v>55950</v>
          </cell>
          <cell r="D270" t="str">
            <v>Services Purchased from another School District or Educational Service Agency outside the State</v>
          </cell>
          <cell r="E270" t="str">
            <v>Y</v>
          </cell>
          <cell r="G270" t="str">
            <v>Added Location exceptions 06/18/09</v>
          </cell>
          <cell r="H270" t="str">
            <v>Use as a "Holding Account" only; all costs to be recorded in accounts corresponding to purpose.</v>
          </cell>
          <cell r="I270" t="str">
            <v>N/A</v>
          </cell>
          <cell r="J270" t="str">
            <v>N/A</v>
          </cell>
          <cell r="K270" t="str">
            <v>N/A</v>
          </cell>
          <cell r="L270" t="str">
            <v>N/A</v>
          </cell>
          <cell r="M270" t="str">
            <v>None.  Use 0000 only.</v>
          </cell>
          <cell r="N270">
            <v>3</v>
          </cell>
          <cell r="O270">
            <v>0</v>
          </cell>
          <cell r="Q270" t="str">
            <v>Any Fund Types except 40 and 90.</v>
          </cell>
          <cell r="R270" t="str">
            <v>Location 99|997only.</v>
          </cell>
          <cell r="S270" t="str">
            <v>Function 997 only.</v>
          </cell>
          <cell r="T270" t="str">
            <v>Program 97 only.</v>
          </cell>
          <cell r="U270" t="str">
            <v>Subject 9700 only.</v>
          </cell>
          <cell r="V270" t="str">
            <v>Use Job Classification 0000 only for Non-Compensation and Non-Benefit Costs.</v>
          </cell>
          <cell r="W270">
            <v>3</v>
          </cell>
        </row>
        <row r="271">
          <cell r="C271">
            <v>56000</v>
          </cell>
          <cell r="D271" t="str">
            <v>Supplies</v>
          </cell>
          <cell r="E271" t="str">
            <v>Y</v>
          </cell>
          <cell r="H271" t="str">
            <v>Reporting Level Account only.  Transactional entries are NOT allowed with this Account.</v>
          </cell>
          <cell r="I271" t="str">
            <v>N/A</v>
          </cell>
          <cell r="J271" t="str">
            <v>N/A</v>
          </cell>
          <cell r="K271" t="str">
            <v>N/A</v>
          </cell>
          <cell r="L271" t="str">
            <v>N/A</v>
          </cell>
          <cell r="M271" t="str">
            <v>N/A</v>
          </cell>
          <cell r="N271" t="str">
            <v>N/A</v>
          </cell>
          <cell r="O271">
            <v>0</v>
          </cell>
          <cell r="Q271" t="str">
            <v>No entries allowed to this Account.</v>
          </cell>
          <cell r="R271" t="str">
            <v>No entries allowed to this Account.</v>
          </cell>
          <cell r="S271" t="str">
            <v>No entries allowed to this Account.</v>
          </cell>
          <cell r="T271" t="str">
            <v>No entries allowed to this Account.</v>
          </cell>
          <cell r="U271" t="str">
            <v>No entries allowed to this Account.</v>
          </cell>
          <cell r="V271" t="str">
            <v>No entries allowed to this Account.</v>
          </cell>
          <cell r="W271">
            <v>1</v>
          </cell>
        </row>
        <row r="272">
          <cell r="C272">
            <v>56100</v>
          </cell>
          <cell r="D272" t="str">
            <v>General Supplies</v>
          </cell>
          <cell r="H272" t="str">
            <v>Reporting Level Account only.  Transactional entries are NOT allowed with this Account.</v>
          </cell>
          <cell r="I272" t="str">
            <v>N/A</v>
          </cell>
          <cell r="J272" t="str">
            <v>N/A</v>
          </cell>
          <cell r="K272" t="str">
            <v>N/A</v>
          </cell>
          <cell r="L272" t="str">
            <v>N/A</v>
          </cell>
          <cell r="M272" t="str">
            <v>N/A</v>
          </cell>
          <cell r="N272" t="str">
            <v>N/A</v>
          </cell>
          <cell r="O272">
            <v>0</v>
          </cell>
          <cell r="Q272" t="str">
            <v>No entries allowed to this Account.</v>
          </cell>
          <cell r="R272" t="str">
            <v>No entries allowed to this Account.</v>
          </cell>
          <cell r="S272" t="str">
            <v>No entries allowed to this Account.</v>
          </cell>
          <cell r="T272" t="str">
            <v>No entries allowed to this Account.</v>
          </cell>
          <cell r="U272" t="str">
            <v>No entries allowed to this Account.</v>
          </cell>
          <cell r="V272" t="str">
            <v>No entries allowed to this Account.</v>
          </cell>
          <cell r="W272">
            <v>2</v>
          </cell>
        </row>
        <row r="273">
          <cell r="C273">
            <v>56101</v>
          </cell>
          <cell r="D273" t="str">
            <v>General Supplies and Materials</v>
          </cell>
          <cell r="G273" t="str">
            <v>Name Chg 2/11/08 and Moved from 56108; add Location exceptions 06/18/09</v>
          </cell>
          <cell r="H273" t="str">
            <v>Refer to Object Intersection Rules.</v>
          </cell>
          <cell r="I273" t="str">
            <v>Direct Preferred or Wtd. Students</v>
          </cell>
          <cell r="J273" t="str">
            <v>Direct Required</v>
          </cell>
          <cell r="K273" t="str">
            <v>Direct Preferred or Wtd. Students</v>
          </cell>
          <cell r="L273" t="str">
            <v>Direct Preferred or Wtd. Students</v>
          </cell>
          <cell r="M273" t="str">
            <v>None.  Use 0000 only.</v>
          </cell>
          <cell r="N273">
            <v>3</v>
          </cell>
          <cell r="O273">
            <v>0</v>
          </cell>
          <cell r="Q273" t="str">
            <v>Any Fund Types except 40 and 90.</v>
          </cell>
          <cell r="R273" t="str">
            <v>Any Location Types and related departments or school locations except 99|997, 99|998, and Location Type 15.  Can use the 99|999 with the Assigned Allocation Method.</v>
          </cell>
          <cell r="S273" t="str">
            <v>Any Function except 000, 111, 112, 113, 223, 411, 421, 432, 441, 997, 998, and 999.</v>
          </cell>
          <cell r="T273" t="str">
            <v>Any Program except 97 and 98.  Can use 99 with the Assigned Allocation Method.</v>
          </cell>
          <cell r="U2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73" t="str">
            <v>Use Job Classification 0000 only for Non-Compensation and Non-Benefit Costs.</v>
          </cell>
          <cell r="W273">
            <v>3</v>
          </cell>
        </row>
        <row r="274">
          <cell r="C274">
            <v>56112</v>
          </cell>
          <cell r="D274" t="str">
            <v>Uniform/Wearing Apparel Supplies</v>
          </cell>
          <cell r="G274" t="str">
            <v>Name Chg 9/17;add Location exceptions 06/18/09</v>
          </cell>
          <cell r="H274" t="str">
            <v>Refer to Object Intersection Rules.</v>
          </cell>
          <cell r="I274" t="str">
            <v>Direct Preferred or Wtd. Students</v>
          </cell>
          <cell r="J274" t="str">
            <v>Direct Required</v>
          </cell>
          <cell r="K274" t="str">
            <v>Direct Required</v>
          </cell>
          <cell r="L274" t="str">
            <v>Direct Required</v>
          </cell>
          <cell r="M274" t="str">
            <v>None.  Use 0000 only.</v>
          </cell>
          <cell r="N274">
            <v>1</v>
          </cell>
          <cell r="O274">
            <v>0</v>
          </cell>
          <cell r="P274">
            <v>1</v>
          </cell>
          <cell r="Q274" t="str">
            <v>Any Fund Types except 40 and 90.</v>
          </cell>
          <cell r="R274" t="str">
            <v>Any Location Types and related departments or school locations except 99|997, 99|998, and Location Type 15.  Can use the 99|999 with the Assigned Allocation Method.</v>
          </cell>
          <cell r="S274" t="str">
            <v>Any Function except 000, 111, 112, 113, 223, 411, 421, 432, 441, 997, 998, and 999.</v>
          </cell>
          <cell r="T274" t="str">
            <v>Any Program except 97, 98, and 99.</v>
          </cell>
          <cell r="U274" t="str">
            <v>May not use Subjects 9700, 9800, or 9900.  Refer to the General Function/Subject Rules and the required Location Type/Subject Rules for guidance on determining the proper Subject account(s) to use with Function and Location accounts, respectively.  Use Subject 0000 for uniforms worn by Staff and Students.</v>
          </cell>
          <cell r="V274" t="str">
            <v>Use Job Classification 0000 only for Non-Compensation and Non-Benefit Costs.</v>
          </cell>
          <cell r="W274">
            <v>3</v>
          </cell>
        </row>
        <row r="275">
          <cell r="C275">
            <v>56113</v>
          </cell>
          <cell r="D275" t="str">
            <v>Graduation Supplies</v>
          </cell>
          <cell r="G275" t="str">
            <v>add Location exceptions 06/18/09</v>
          </cell>
          <cell r="H275" t="str">
            <v>Refer to Object Intersection Rules.</v>
          </cell>
          <cell r="I275" t="str">
            <v>Direct Preferred or Wtd. Students</v>
          </cell>
          <cell r="J275" t="str">
            <v>Direct Required</v>
          </cell>
          <cell r="K275" t="str">
            <v>Direct Required</v>
          </cell>
          <cell r="L275" t="str">
            <v>Direct Required</v>
          </cell>
          <cell r="M275" t="str">
            <v>None.  Use 0000 only.</v>
          </cell>
          <cell r="N275">
            <v>1</v>
          </cell>
          <cell r="O275">
            <v>0</v>
          </cell>
          <cell r="P275">
            <v>1</v>
          </cell>
          <cell r="Q275" t="str">
            <v>Any Fund Types except 40 and 90.</v>
          </cell>
          <cell r="R275" t="str">
            <v>Any Location Types and related departments or school locations except 99|997, 99|998, and Location Type 15.  Can use the 99|999 with the Assigned Allocation Method.</v>
          </cell>
          <cell r="S275" t="str">
            <v>Function 214 only.</v>
          </cell>
          <cell r="T275" t="str">
            <v>Any Program except 97, 98, and 99.</v>
          </cell>
          <cell r="U275" t="str">
            <v>May not use Subjects 9700, 9800, or 9900.  Refer to the General Function/Subject Rules and the required Location Type/Subject Rules for guidance on determining the proper Subject account(s) to use with Function and Location accounts, respectively.</v>
          </cell>
          <cell r="V275" t="str">
            <v>Use Job Classification 0000 only for Non-Compensation and Non-Benefit Costs.</v>
          </cell>
          <cell r="W275">
            <v>3</v>
          </cell>
        </row>
        <row r="276">
          <cell r="C276">
            <v>56115</v>
          </cell>
          <cell r="D276" t="str">
            <v>Medical Supplies</v>
          </cell>
          <cell r="G276" t="str">
            <v>add Location exceptions 06/18/09</v>
          </cell>
          <cell r="H276" t="str">
            <v>Refer to Object Intersection Rules.</v>
          </cell>
          <cell r="I276" t="str">
            <v>Direct Preferred or Wtd. Students</v>
          </cell>
          <cell r="J276" t="str">
            <v>Direct Required</v>
          </cell>
          <cell r="K276" t="str">
            <v>Direct Required</v>
          </cell>
          <cell r="L276" t="str">
            <v>Direct Required</v>
          </cell>
          <cell r="M276" t="str">
            <v>None.  Use 0000 only.</v>
          </cell>
          <cell r="N276">
            <v>1</v>
          </cell>
          <cell r="O276">
            <v>0</v>
          </cell>
          <cell r="Q276" t="str">
            <v>Any Fund Types except 40 and 90.</v>
          </cell>
          <cell r="R276" t="str">
            <v>Any Location Types and related departments or school locations except 99|997, 99|998, and Location Type 15.  Can use the 99|999 with the Assigned Allocation Method.</v>
          </cell>
          <cell r="S276" t="str">
            <v>Functions 213, 216, and 431 only; Function 213 with Subject 2200 Series only; Function 216 with Subjects 2100 Series and 2500 only; Function 431 with Location Type 08, Program 50 series, Subject 2500 only.</v>
          </cell>
          <cell r="T276" t="str">
            <v>Any Program except 97, 98 and 99.  Program 50 series  with Function 431.</v>
          </cell>
          <cell r="U276" t="str">
            <v>Use Subject 2200 Series with Function 213 only;  Subjects 2100 Series and 2500 with Function 216 only;  Subject 2500 with Function 431.</v>
          </cell>
          <cell r="V276" t="str">
            <v>Use Job Classification 0000 only for Non-Compensation and Non-Benefit Costs.</v>
          </cell>
          <cell r="W276">
            <v>3</v>
          </cell>
        </row>
        <row r="277">
          <cell r="C277">
            <v>56116</v>
          </cell>
          <cell r="D277" t="str">
            <v>Athletic Supplies</v>
          </cell>
          <cell r="G277" t="str">
            <v>add Location exceptions 06/18/09</v>
          </cell>
          <cell r="H277" t="str">
            <v>Refer to Object Intersection Rules.</v>
          </cell>
          <cell r="I277" t="str">
            <v>Direct Preferred or Wtd. Students</v>
          </cell>
          <cell r="J277" t="str">
            <v>Direct Required</v>
          </cell>
          <cell r="K277" t="str">
            <v>Direct Required</v>
          </cell>
          <cell r="L277" t="str">
            <v>Direct Required</v>
          </cell>
          <cell r="M277" t="str">
            <v>None.  Use 0000 only.</v>
          </cell>
          <cell r="N277">
            <v>1</v>
          </cell>
          <cell r="O277">
            <v>0</v>
          </cell>
          <cell r="P277">
            <v>1</v>
          </cell>
          <cell r="Q277" t="str">
            <v>Any Fund Types except 40 and 90.</v>
          </cell>
          <cell r="R277" t="str">
            <v>Location Types 04 and 05 only.  Can use Location 99|999 with the Assigned Allocation Method.</v>
          </cell>
          <cell r="S277" t="str">
            <v>Functions 213 and 433 only.</v>
          </cell>
          <cell r="T277" t="str">
            <v>Programs 80 and 90 only.</v>
          </cell>
          <cell r="U277" t="str">
            <v>Subject 2200 series only.</v>
          </cell>
          <cell r="V277" t="str">
            <v>Use Job Classification 0000 only for Non-Compensation and Non-Benefit Costs.</v>
          </cell>
          <cell r="W277">
            <v>3</v>
          </cell>
        </row>
        <row r="278">
          <cell r="C278">
            <v>56117</v>
          </cell>
          <cell r="D278" t="str">
            <v>Honors/Awards Supplies</v>
          </cell>
          <cell r="G278" t="str">
            <v>Name Chg 2/11/08; add Location exceptions 06/18/09</v>
          </cell>
          <cell r="H278" t="str">
            <v>Refer to Object Intersection Rules.</v>
          </cell>
          <cell r="I278" t="str">
            <v>Direct Preferred or Wtd. Students</v>
          </cell>
          <cell r="J278" t="str">
            <v>Direct Required</v>
          </cell>
          <cell r="K278" t="str">
            <v>Direct Required</v>
          </cell>
          <cell r="L278" t="str">
            <v>Direct Required</v>
          </cell>
          <cell r="M278" t="str">
            <v>None.  Use 0000 only.</v>
          </cell>
          <cell r="N278">
            <v>1</v>
          </cell>
          <cell r="O278">
            <v>0</v>
          </cell>
          <cell r="P278">
            <v>1</v>
          </cell>
          <cell r="Q278" t="str">
            <v>Any Fund Types except 40 and 90.</v>
          </cell>
          <cell r="R278" t="str">
            <v>Any Location Types and related departments or school locations except 99|997, 99|998, and Location Type 15.  Can use the 99|999 with the Assigned Allocation Method.</v>
          </cell>
          <cell r="S278" t="str">
            <v>Functions 213, 214, 222, 433, 512 and 531 only.</v>
          </cell>
          <cell r="T278" t="str">
            <v>Any Program except 97, 98, and 99.</v>
          </cell>
          <cell r="U278" t="str">
            <v>May not use Subjects 9700, 9800, or 9900.  Refer to the General Function/Subject Rules and the required Location Type/Subject Rules for guidance on determining the proper Subject account(s) to use with Function and Location accounts, respectively.</v>
          </cell>
          <cell r="V278" t="str">
            <v>Use Job Classification 0000 only for Non-Compensation and Non-Benefit Costs.</v>
          </cell>
          <cell r="W278">
            <v>3</v>
          </cell>
        </row>
        <row r="279">
          <cell r="C279">
            <v>56200</v>
          </cell>
          <cell r="D279" t="str">
            <v>Facilities, Energy, and Transportation Maintenance and Supplies</v>
          </cell>
          <cell r="G279" t="str">
            <v>Changed Name 06/24/09</v>
          </cell>
          <cell r="H279" t="str">
            <v>Reporting Level Account only.  Transactional entries are NOT allowed with this Account.</v>
          </cell>
          <cell r="I279" t="str">
            <v>N/A</v>
          </cell>
          <cell r="J279" t="str">
            <v>N/A</v>
          </cell>
          <cell r="K279" t="str">
            <v>N/A</v>
          </cell>
          <cell r="L279" t="str">
            <v>N/A</v>
          </cell>
          <cell r="M279" t="str">
            <v>N/A</v>
          </cell>
          <cell r="N279" t="str">
            <v>N/A</v>
          </cell>
          <cell r="O279">
            <v>0</v>
          </cell>
          <cell r="Q279" t="str">
            <v>No entries allowed to this Account.</v>
          </cell>
          <cell r="R279" t="str">
            <v>No entries allowed to this Account.</v>
          </cell>
          <cell r="S279" t="str">
            <v>No entries allowed to this Account.</v>
          </cell>
          <cell r="T279" t="str">
            <v>No entries allowed to this Account.</v>
          </cell>
          <cell r="U279" t="str">
            <v>No entries allowed to this Account.</v>
          </cell>
          <cell r="V279" t="str">
            <v>No entries allowed to this Account.</v>
          </cell>
          <cell r="W279">
            <v>2</v>
          </cell>
        </row>
        <row r="280">
          <cell r="C280">
            <v>56201</v>
          </cell>
          <cell r="D280" t="str">
            <v>Natural Gas</v>
          </cell>
          <cell r="G280" t="str">
            <v>add Location exceptions 06/18/09</v>
          </cell>
          <cell r="H280" t="str">
            <v>Refer to Object Intersection Rules.</v>
          </cell>
          <cell r="I280" t="str">
            <v>Direct Preferred or Wtd. Square Feet</v>
          </cell>
          <cell r="J280" t="str">
            <v>Direct Required</v>
          </cell>
          <cell r="K280" t="str">
            <v>Direct Required</v>
          </cell>
          <cell r="L280" t="str">
            <v>Direct Required</v>
          </cell>
          <cell r="M280" t="str">
            <v>None.  Use 0000 only.</v>
          </cell>
          <cell r="N280">
            <v>1</v>
          </cell>
          <cell r="O280">
            <v>0</v>
          </cell>
          <cell r="P280">
            <v>1</v>
          </cell>
          <cell r="Q280" t="str">
            <v>Any Fund Types except 40 and 90.</v>
          </cell>
          <cell r="R280" t="str">
            <v>Any Location Types and related departments or school locations except 99|997, 99|998, and Location Type 15.  Can use the 99|999 with the Assigned Allocation Method.</v>
          </cell>
          <cell r="S280" t="str">
            <v>Functions 312 and 321 only.</v>
          </cell>
          <cell r="T280" t="str">
            <v>Any Program except 97, 98, and 99.</v>
          </cell>
          <cell r="U280" t="str">
            <v>Use Subject 2500 only.</v>
          </cell>
          <cell r="V280" t="str">
            <v>Use Job Classification 0000 only for Non-Compensation and Non-Benefit Costs.</v>
          </cell>
          <cell r="W280">
            <v>3</v>
          </cell>
        </row>
        <row r="281">
          <cell r="C281">
            <v>56202</v>
          </cell>
          <cell r="D281" t="str">
            <v>Gasoline</v>
          </cell>
          <cell r="G281" t="str">
            <v>add Location exceptions 06/18/09</v>
          </cell>
          <cell r="H281" t="str">
            <v>Refer to Object Intersection Rules.</v>
          </cell>
          <cell r="I281" t="str">
            <v>Direct Preferred or Wtd. Square Feet</v>
          </cell>
          <cell r="J281" t="str">
            <v>Direct Required</v>
          </cell>
          <cell r="K281" t="str">
            <v>Direct Required</v>
          </cell>
          <cell r="L281" t="str">
            <v>Direct Required</v>
          </cell>
          <cell r="M281" t="str">
            <v>None.  Use 0000 only.</v>
          </cell>
          <cell r="N281">
            <v>1</v>
          </cell>
          <cell r="O281">
            <v>0</v>
          </cell>
          <cell r="P281">
            <v>1</v>
          </cell>
          <cell r="Q281" t="str">
            <v>Any Fund Types except 40 and 90.</v>
          </cell>
          <cell r="R281" t="str">
            <v>Any Location Type and related departments or school locations except 99|997 and 99|998.  Can use the 99|999 with the Assigned Allocation Method.</v>
          </cell>
          <cell r="S281" t="str">
            <v>Functions 311, 312, 321, and 431 only.</v>
          </cell>
          <cell r="T281" t="str">
            <v>Any Program except 97, 98, and 99.</v>
          </cell>
          <cell r="U281" t="str">
            <v>Use Subject 2500 only.</v>
          </cell>
          <cell r="V281" t="str">
            <v>Use Job Classification 0000 only for Non-Compensation and Non-Benefit Costs.</v>
          </cell>
          <cell r="W281">
            <v>3</v>
          </cell>
        </row>
        <row r="282">
          <cell r="C282">
            <v>56203</v>
          </cell>
          <cell r="D282" t="str">
            <v>Diesel Fuel</v>
          </cell>
          <cell r="G282" t="str">
            <v>add Location exceptions 06/18/09</v>
          </cell>
          <cell r="H282" t="str">
            <v>Refer to Object Intersection Rules.</v>
          </cell>
          <cell r="I282" t="str">
            <v>Direct Preferred or Wtd. Square Feet</v>
          </cell>
          <cell r="J282" t="str">
            <v>Direct Required</v>
          </cell>
          <cell r="K282" t="str">
            <v>Direct Required</v>
          </cell>
          <cell r="L282" t="str">
            <v>Direct Required</v>
          </cell>
          <cell r="M282" t="str">
            <v>None.  Use 0000 only.</v>
          </cell>
          <cell r="N282">
            <v>1</v>
          </cell>
          <cell r="O282">
            <v>0</v>
          </cell>
          <cell r="P282">
            <v>1</v>
          </cell>
          <cell r="Q282" t="str">
            <v>Any Fund Types except 40 and 90.</v>
          </cell>
          <cell r="R282" t="str">
            <v>Any Location Type and related departments or school locations except 99|997 and 99|998.  Can use the 99|999 with the Assigned Allocation Method.</v>
          </cell>
          <cell r="S282" t="str">
            <v>Functions 213, 311, 312, 321 and 431 only.</v>
          </cell>
          <cell r="T282" t="str">
            <v>Any Program except 97, 98, and 99.</v>
          </cell>
          <cell r="U282" t="str">
            <v>May not use Subjects 9700, 9800, or 9900.  Refer to the General Function/Subject Rules and the required Location Type/Subject Rules for guidance on determining the proper Subject account(s) to use with Function and Location accounts, respectively.</v>
          </cell>
          <cell r="V282" t="str">
            <v>Use Job Classification 0000 only for Non-Compensation and Non-Benefit Costs.</v>
          </cell>
          <cell r="W282">
            <v>3</v>
          </cell>
        </row>
        <row r="283">
          <cell r="C283">
            <v>56204</v>
          </cell>
          <cell r="D283" t="str">
            <v>Propane</v>
          </cell>
          <cell r="G283" t="str">
            <v>Changed Name 4/22/08; add Location exceptions 06/18/09</v>
          </cell>
          <cell r="H283" t="str">
            <v>Refer to Object Intersection Rules.</v>
          </cell>
          <cell r="I283" t="str">
            <v>Direct Preferred or Wtd. Square Feet</v>
          </cell>
          <cell r="J283" t="str">
            <v>Direct Required</v>
          </cell>
          <cell r="K283" t="str">
            <v>Direct Required</v>
          </cell>
          <cell r="L283" t="str">
            <v>Direct Required</v>
          </cell>
          <cell r="M283" t="str">
            <v>None.  Use 0000 only.</v>
          </cell>
          <cell r="N283">
            <v>1</v>
          </cell>
          <cell r="O283">
            <v>0</v>
          </cell>
          <cell r="P283">
            <v>1</v>
          </cell>
          <cell r="Q283" t="str">
            <v>Any Fund Types except 40 and 90.</v>
          </cell>
          <cell r="R283" t="str">
            <v>Any Location Types and related departments or school locations except 99|997, 99|998, and Location Type 15.  Can use the 99|999 with the Assigned Allocation Method.</v>
          </cell>
          <cell r="S283" t="str">
            <v>Functions 311, 312, 321, and 433 only.</v>
          </cell>
          <cell r="T283" t="str">
            <v>Any Program except 97, 98, and 99.</v>
          </cell>
          <cell r="U283" t="str">
            <v>Use Subject 2500 only.</v>
          </cell>
          <cell r="V283" t="str">
            <v>Use Job Classification 0000 only for Non-Compensation and Non-Benefit Costs.</v>
          </cell>
          <cell r="W283">
            <v>3</v>
          </cell>
        </row>
        <row r="284">
          <cell r="C284">
            <v>56207</v>
          </cell>
          <cell r="D284" t="str">
            <v>Vehicle Maintenance Supplies/Parts</v>
          </cell>
          <cell r="G284" t="str">
            <v>add Location exceptions 06/18/09 Changed Name 06/24/09</v>
          </cell>
          <cell r="H284" t="str">
            <v>Refer to Object Intersection Rules.</v>
          </cell>
          <cell r="I284" t="str">
            <v>Direct Preferred or Wtd. Square Feet</v>
          </cell>
          <cell r="J284" t="str">
            <v>Direct Required</v>
          </cell>
          <cell r="K284" t="str">
            <v>Direct Required</v>
          </cell>
          <cell r="L284" t="str">
            <v>Direct Required</v>
          </cell>
          <cell r="M284" t="str">
            <v>None.  Use 0000 only.</v>
          </cell>
          <cell r="N284">
            <v>1</v>
          </cell>
          <cell r="O284">
            <v>0</v>
          </cell>
          <cell r="P284">
            <v>1</v>
          </cell>
          <cell r="Q284" t="str">
            <v>Any Fund Types except 40 and 90.</v>
          </cell>
          <cell r="R284" t="str">
            <v>Any Location Type and related departments or school locations except 99|997 and 99|998.  Can use the 99|999 with the Assigned Allocation Method.</v>
          </cell>
          <cell r="S284" t="str">
            <v>Function 311, 312, 321, and 431 only.</v>
          </cell>
          <cell r="T284" t="str">
            <v>Any Program except 97, 98, and 99.</v>
          </cell>
          <cell r="U284" t="str">
            <v>Use Subject 2500 only.</v>
          </cell>
          <cell r="V284" t="str">
            <v>Use Job Classification 0000 only for Non-Compensation and Non-Benefit Costs.</v>
          </cell>
          <cell r="W284">
            <v>3</v>
          </cell>
        </row>
        <row r="285">
          <cell r="C285">
            <v>56208</v>
          </cell>
          <cell r="D285" t="str">
            <v>Bottled Gas</v>
          </cell>
          <cell r="G285" t="str">
            <v>add Location exceptions 06/18/09</v>
          </cell>
          <cell r="H285" t="str">
            <v>Refer to Object Intersection Rules.</v>
          </cell>
          <cell r="I285" t="str">
            <v>Direct Preferred or Wtd. Square Feet</v>
          </cell>
          <cell r="J285" t="str">
            <v>Direct Required</v>
          </cell>
          <cell r="K285" t="str">
            <v>Direct Required</v>
          </cell>
          <cell r="L285" t="str">
            <v>Direct Required</v>
          </cell>
          <cell r="M285" t="str">
            <v>None.  Use 0000 only.</v>
          </cell>
          <cell r="N285">
            <v>1</v>
          </cell>
          <cell r="O285">
            <v>0</v>
          </cell>
          <cell r="P285">
            <v>1</v>
          </cell>
          <cell r="Q285" t="str">
            <v>Any Fund Types except 40 and 90.</v>
          </cell>
          <cell r="R285" t="str">
            <v>Any Location Types and related departments or school locations except 99|997, 99|998, and Location Type 15.  Can use the 99|999 with the Assigned Allocation Method.</v>
          </cell>
          <cell r="S285" t="str">
            <v>Functions 122 and 321 only.</v>
          </cell>
          <cell r="T285" t="str">
            <v>Any Program except 97, 98, and 99.</v>
          </cell>
          <cell r="U285" t="str">
            <v>May not use Subjects 9700, 9800, or 9900.  Refer to the General Function/Subject Rules and the required Location Type/Subject Rules for guidance on determining the proper Subject account(s) to use with Function and Location accounts, respectively.</v>
          </cell>
          <cell r="V285" t="str">
            <v>Use Job Classification 0000 only for Non-Compensation and Non-Benefit Costs.</v>
          </cell>
          <cell r="W285">
            <v>3</v>
          </cell>
        </row>
        <row r="286">
          <cell r="C286">
            <v>56209</v>
          </cell>
          <cell r="D286" t="str">
            <v>Fuel Oil</v>
          </cell>
          <cell r="G286" t="str">
            <v>add Location exceptions 06/18/09</v>
          </cell>
          <cell r="H286" t="str">
            <v>Refer to Object Intersection Rules.</v>
          </cell>
          <cell r="I286" t="str">
            <v>Direct Preferred or Wtd. Square Feet</v>
          </cell>
          <cell r="J286" t="str">
            <v>Direct Required</v>
          </cell>
          <cell r="K286" t="str">
            <v>Direct Required</v>
          </cell>
          <cell r="L286" t="str">
            <v>Direct Required</v>
          </cell>
          <cell r="M286" t="str">
            <v>None.  Use 0000 only.</v>
          </cell>
          <cell r="N286">
            <v>1</v>
          </cell>
          <cell r="O286">
            <v>0</v>
          </cell>
          <cell r="P286">
            <v>1</v>
          </cell>
          <cell r="Q286" t="str">
            <v>Any Fund Types except 40 and 90.</v>
          </cell>
          <cell r="R286" t="str">
            <v>Any Location Types and related departments or school locations except 99|997, 99|998, and Location Type 15.  Can use the 99|999 with the Assigned Allocation Method.</v>
          </cell>
          <cell r="S286" t="str">
            <v>Functions 311, 321, and 433 only.</v>
          </cell>
          <cell r="T286" t="str">
            <v>Any Program except 97, 98, and 99.</v>
          </cell>
          <cell r="U286" t="str">
            <v>Use Subject 2500 only.</v>
          </cell>
          <cell r="V286" t="str">
            <v>Use Job Classification 0000 only for Non-Compensation and Non-Benefit Costs.</v>
          </cell>
          <cell r="W286">
            <v>3</v>
          </cell>
        </row>
        <row r="287">
          <cell r="C287">
            <v>56210</v>
          </cell>
          <cell r="D287" t="str">
            <v>Coal</v>
          </cell>
          <cell r="G287" t="str">
            <v>add Location exceptions 06/18/09</v>
          </cell>
          <cell r="H287" t="str">
            <v>Refer to Object Intersection Rules.</v>
          </cell>
          <cell r="I287" t="str">
            <v>Direct Preferred or Wtd. Square Feet</v>
          </cell>
          <cell r="J287" t="str">
            <v>Direct Required</v>
          </cell>
          <cell r="K287" t="str">
            <v>Direct Required</v>
          </cell>
          <cell r="L287" t="str">
            <v>Direct Required</v>
          </cell>
          <cell r="M287" t="str">
            <v>None.  Use 0000 only.</v>
          </cell>
          <cell r="N287">
            <v>1</v>
          </cell>
          <cell r="O287">
            <v>0</v>
          </cell>
          <cell r="P287">
            <v>1</v>
          </cell>
          <cell r="Q287" t="str">
            <v>Any Fund Types except 40 and 90.</v>
          </cell>
          <cell r="R287" t="str">
            <v>Any Location Types and related departments or school locations except 99|997, 99|998, and Location Type 15.  Can use the 99|999 with the Assigned Allocation Method.</v>
          </cell>
          <cell r="S287" t="str">
            <v>Function 321 only.</v>
          </cell>
          <cell r="T287" t="str">
            <v>Any Program except 97, 98, and 99.</v>
          </cell>
          <cell r="U287" t="str">
            <v>May not use Subjects 9700, 9800, or 9900.  Refer to the General Function/Subject Rules and the required Location Type/Subject Rules for guidance on determining the proper Subject account(s) to use with Function and Location accounts, respectively.</v>
          </cell>
          <cell r="V287" t="str">
            <v>Use Job Classification 0000 only for Non-Compensation and Non-Benefit Costs.</v>
          </cell>
          <cell r="W287">
            <v>3</v>
          </cell>
        </row>
        <row r="288">
          <cell r="C288">
            <v>56211</v>
          </cell>
          <cell r="D288" t="str">
            <v>Other Supplies</v>
          </cell>
          <cell r="G288" t="str">
            <v>add Location exceptions 06/18/09</v>
          </cell>
          <cell r="H288" t="str">
            <v>Refer to Object Intersection Rules.</v>
          </cell>
          <cell r="I288" t="str">
            <v>Direct Preferred or Wtd. Square Feet</v>
          </cell>
          <cell r="J288" t="str">
            <v>Direct Required</v>
          </cell>
          <cell r="K288" t="str">
            <v>Direct Required</v>
          </cell>
          <cell r="L288" t="str">
            <v>Direct Required</v>
          </cell>
          <cell r="M288" t="str">
            <v>None.  Use 0000 only.</v>
          </cell>
          <cell r="N288">
            <v>1</v>
          </cell>
          <cell r="O288">
            <v>0</v>
          </cell>
          <cell r="P288">
            <v>1</v>
          </cell>
          <cell r="Q288" t="str">
            <v>Any Fund Types except 40 and 90.</v>
          </cell>
          <cell r="R288" t="str">
            <v>Any Location Types and related departments or school locations except 99|997, 99|998, and Location Type 15.  Can use the 99|999 with the Assigned Allocation Method.</v>
          </cell>
          <cell r="S288" t="str">
            <v>Any Function except 000, 223, 411, 421, 432, 441, 997, 998, and 999.</v>
          </cell>
          <cell r="T288" t="str">
            <v>Any Program except 97, 98, and 99.</v>
          </cell>
          <cell r="U288" t="str">
            <v>May not use Subjects 9700, 9800, or 9900.  Refer to the General Function/Subject Rules and the required Location Type/Subject Rules for guidance on determining the proper Subject account(s) to use with Function and Location accounts, respectively.</v>
          </cell>
          <cell r="V288" t="str">
            <v>Use Job Classification 0000 only for Non-Compensation and Non-Benefit Costs.</v>
          </cell>
          <cell r="W288">
            <v>3</v>
          </cell>
        </row>
        <row r="289">
          <cell r="C289">
            <v>56213</v>
          </cell>
          <cell r="D289" t="str">
            <v>Glass</v>
          </cell>
          <cell r="G289" t="str">
            <v>add Location exceptions 06/18/09</v>
          </cell>
          <cell r="H289" t="str">
            <v>Refer to Object Intersection Rules.</v>
          </cell>
          <cell r="I289" t="str">
            <v>Direct Preferred or Wtd. Square Feet</v>
          </cell>
          <cell r="J289" t="str">
            <v>Direct Required</v>
          </cell>
          <cell r="K289" t="str">
            <v>Direct Required</v>
          </cell>
          <cell r="L289" t="str">
            <v>Direct Required</v>
          </cell>
          <cell r="M289" t="str">
            <v>None.  Use 0000 only.</v>
          </cell>
          <cell r="N289">
            <v>1</v>
          </cell>
          <cell r="O289">
            <v>0</v>
          </cell>
          <cell r="P289">
            <v>1</v>
          </cell>
          <cell r="Q289" t="str">
            <v>Any Fund Types except 40 and 90.</v>
          </cell>
          <cell r="R289" t="str">
            <v>Any Location Types and related departments or school locations except 99|997, 99|998, and Location Type 15.  Can use the 99|999 with the Assigned Allocation Method.</v>
          </cell>
          <cell r="S289" t="str">
            <v>Functions 312 and 321 only.</v>
          </cell>
          <cell r="T289" t="str">
            <v>Any Program except 97, 98, and 99.</v>
          </cell>
          <cell r="U289" t="str">
            <v>Use Subject 2500 only.</v>
          </cell>
          <cell r="V289" t="str">
            <v>Use Job Classification 0000 only for Non-Compensation and Non-Benefit Costs.</v>
          </cell>
          <cell r="W289">
            <v>3</v>
          </cell>
        </row>
        <row r="290">
          <cell r="C290">
            <v>56214</v>
          </cell>
          <cell r="D290" t="str">
            <v>Paint</v>
          </cell>
          <cell r="G290" t="str">
            <v>add Location exceptions 06/18/09</v>
          </cell>
          <cell r="H290" t="str">
            <v>Refer to Object Intersection Rules.</v>
          </cell>
          <cell r="I290" t="str">
            <v>Direct Preferred or Wtd. Square Feet</v>
          </cell>
          <cell r="J290" t="str">
            <v>Direct Required</v>
          </cell>
          <cell r="K290" t="str">
            <v>Direct Required</v>
          </cell>
          <cell r="L290" t="str">
            <v>Direct Required</v>
          </cell>
          <cell r="M290" t="str">
            <v>None.  Use 0000 only.</v>
          </cell>
          <cell r="N290">
            <v>1</v>
          </cell>
          <cell r="O290">
            <v>0</v>
          </cell>
          <cell r="P290">
            <v>1</v>
          </cell>
          <cell r="Q290" t="str">
            <v>Any Fund Types except 40 and 90.</v>
          </cell>
          <cell r="R290" t="str">
            <v>Any Location Types and related departments or school locations except 99|997, 99|998, and Location Type 15.  Can use the 99|999 with the Assigned Allocation Method.</v>
          </cell>
          <cell r="S290" t="str">
            <v>Functions 122, 312, and 321 only.</v>
          </cell>
          <cell r="T290" t="str">
            <v>Any Program except 97, 98, and 99.</v>
          </cell>
          <cell r="U290" t="str">
            <v>May not use Subjects 9700, 9800, or 9900.  Refer to the General Function/Subject Rules and the required Location Type/Subject Rules for guidance on determining the proper Subject account(s) to use with Function and Location accounts, respectively.</v>
          </cell>
          <cell r="V290" t="str">
            <v>Use Job Classification 0000 only for Non-Compensation and Non-Benefit Costs.</v>
          </cell>
          <cell r="W290">
            <v>3</v>
          </cell>
        </row>
        <row r="291">
          <cell r="C291">
            <v>56215</v>
          </cell>
          <cell r="D291" t="str">
            <v>Electricity</v>
          </cell>
          <cell r="G291" t="str">
            <v>add Location exceptions 06/18/09</v>
          </cell>
          <cell r="H291" t="str">
            <v>Refer to Object Intersection Rules.</v>
          </cell>
          <cell r="I291" t="str">
            <v>Direct Preferred or Wtd. Square Feet</v>
          </cell>
          <cell r="J291" t="str">
            <v>Direct Required</v>
          </cell>
          <cell r="K291" t="str">
            <v>Direct Required</v>
          </cell>
          <cell r="L291" t="str">
            <v>Direct Required</v>
          </cell>
          <cell r="M291" t="str">
            <v>None.  Use 0000 only.</v>
          </cell>
          <cell r="N291">
            <v>1</v>
          </cell>
          <cell r="O291">
            <v>0</v>
          </cell>
          <cell r="P291">
            <v>1</v>
          </cell>
          <cell r="Q291" t="str">
            <v>Any Fund Types except 40 and 90.</v>
          </cell>
          <cell r="R291" t="str">
            <v>Any Location Types and related departments or school locations except 99|997, 99|998, and Location Type 15.  Can use the 99|999 with the Assigned Allocation Method.</v>
          </cell>
          <cell r="S291" t="str">
            <v>Functions 312, 321, and 433 only.</v>
          </cell>
          <cell r="T291" t="str">
            <v>Any Program except 97, 98, and 99.</v>
          </cell>
          <cell r="U291" t="str">
            <v>Use Subject 2500 only.</v>
          </cell>
          <cell r="V291" t="str">
            <v>Use Job Classification 0000 only for Non-Compensation and Non-Benefit Costs.</v>
          </cell>
          <cell r="W291">
            <v>3</v>
          </cell>
        </row>
        <row r="292">
          <cell r="C292">
            <v>56216</v>
          </cell>
          <cell r="D292" t="str">
            <v>Lumber and Hardware</v>
          </cell>
          <cell r="G292" t="str">
            <v>Added 9/17; add Location exceptions 06/18/09</v>
          </cell>
          <cell r="H292" t="str">
            <v>Refer to Object Intersection Rules.</v>
          </cell>
          <cell r="I292" t="str">
            <v>Direct Preferred or Wtd. Square Feet</v>
          </cell>
          <cell r="J292" t="str">
            <v>Direct Required</v>
          </cell>
          <cell r="K292" t="str">
            <v>Direct Required</v>
          </cell>
          <cell r="L292" t="str">
            <v>Direct Required</v>
          </cell>
          <cell r="M292" t="str">
            <v>None.  Use 0000 only.</v>
          </cell>
          <cell r="N292">
            <v>1</v>
          </cell>
          <cell r="O292">
            <v>0</v>
          </cell>
          <cell r="P292">
            <v>1</v>
          </cell>
          <cell r="Q292" t="str">
            <v>Any Fund Types except 40 and 90.</v>
          </cell>
          <cell r="R292" t="str">
            <v>Any Location Types and related departments or school locations except 99|997, 99|998, and Location Type 15.  Can use the 99|999 with the Assigned Allocation Method.</v>
          </cell>
          <cell r="S292" t="str">
            <v>Functions 122, 312, 321, and 422 only.</v>
          </cell>
          <cell r="T292" t="str">
            <v>Any Program except 97, 98, and 99.</v>
          </cell>
          <cell r="U292" t="str">
            <v>May not use Subjects 9700, 9800, or 9900.  Refer to the General Function/Subject Rules and the required Location Type/Subject Rules for guidance on determining the proper Subject account(s) to use with Function and Location accounts, respectively.</v>
          </cell>
          <cell r="V292" t="str">
            <v>Use Job Classification 0000 only for Non-Compensation and Non-Benefit Costs.</v>
          </cell>
          <cell r="W292">
            <v>3</v>
          </cell>
        </row>
        <row r="293">
          <cell r="C293">
            <v>56217</v>
          </cell>
          <cell r="D293" t="str">
            <v>Plumbing and Heating Supplies</v>
          </cell>
          <cell r="G293" t="str">
            <v>Added 9/17; add Location exceptions 06/18/09</v>
          </cell>
          <cell r="H293" t="str">
            <v>Refer to Object Intersection Rules.</v>
          </cell>
          <cell r="I293" t="str">
            <v>Direct Preferred or Wtd. Square Feet</v>
          </cell>
          <cell r="J293" t="str">
            <v>Direct Required</v>
          </cell>
          <cell r="K293" t="str">
            <v>Direct Required</v>
          </cell>
          <cell r="L293" t="str">
            <v>Direct Required</v>
          </cell>
          <cell r="M293" t="str">
            <v>None.  Use 0000 only.</v>
          </cell>
          <cell r="N293">
            <v>1</v>
          </cell>
          <cell r="O293">
            <v>0</v>
          </cell>
          <cell r="P293">
            <v>1</v>
          </cell>
          <cell r="Q293" t="str">
            <v>Any Fund Types except 40 and 90.</v>
          </cell>
          <cell r="R293" t="str">
            <v>Any Location Types and related departments or school locations except 99|997, 99|998, and Location Type 15.  Can use the 99|999 with the Assigned Allocation Method.</v>
          </cell>
          <cell r="S293" t="str">
            <v>Functions 122, 312, 321, and 422 only.</v>
          </cell>
          <cell r="T293" t="str">
            <v>Any Program except 97, 98, and 99.</v>
          </cell>
          <cell r="U293" t="str">
            <v>May not use Subjects 9700, 9800, or 9900.  Refer to the General Function/Subject Rules and the required Location Type/Subject Rules for guidance on determining the proper Subject account(s) to use with Function and Location accounts, respectively.</v>
          </cell>
          <cell r="V293" t="str">
            <v>Use Job Classification 0000 only for Non-Compensation and Non-Benefit Costs.</v>
          </cell>
          <cell r="W293">
            <v>3</v>
          </cell>
        </row>
        <row r="294">
          <cell r="C294">
            <v>56218</v>
          </cell>
          <cell r="D294" t="str">
            <v>Electrical Supplies</v>
          </cell>
          <cell r="G294" t="str">
            <v>Added 9/17; add Location exceptions 06/18/09</v>
          </cell>
          <cell r="H294" t="str">
            <v>Refer to Object Intersection Rules.</v>
          </cell>
          <cell r="I294" t="str">
            <v>Direct Preferred or Wtd. Square Feet</v>
          </cell>
          <cell r="J294" t="str">
            <v>Direct Required</v>
          </cell>
          <cell r="K294" t="str">
            <v>Direct Required</v>
          </cell>
          <cell r="L294" t="str">
            <v>Direct Required</v>
          </cell>
          <cell r="M294" t="str">
            <v>None.  Use 0000 only.</v>
          </cell>
          <cell r="N294">
            <v>1</v>
          </cell>
          <cell r="O294">
            <v>0</v>
          </cell>
          <cell r="P294">
            <v>1</v>
          </cell>
          <cell r="Q294" t="str">
            <v>Any Fund Types except 40 and 90.</v>
          </cell>
          <cell r="R294" t="str">
            <v>Any Location Types and related departments or school locations except 99|997, 99|998, and Location Type 15.  Can use the 99|999 with the Assigned Allocation Method.</v>
          </cell>
          <cell r="S294" t="str">
            <v>Functions 122, 312, 321, and 422 only.</v>
          </cell>
          <cell r="T294" t="str">
            <v>Any Program except 97, 98, and 99.</v>
          </cell>
          <cell r="U294" t="str">
            <v>May not use Subjects 9700, 9800, or 9900.  Refer to the General Function/Subject Rules and the required Location Type/Subject Rules for guidance on determining the proper Subject account(s) to use with Function and Location accounts, respectively.</v>
          </cell>
          <cell r="V294" t="str">
            <v>Use Job Classification 0000 only for Non-Compensation and Non-Benefit Costs.</v>
          </cell>
          <cell r="W294">
            <v>3</v>
          </cell>
        </row>
        <row r="295">
          <cell r="C295">
            <v>56219</v>
          </cell>
          <cell r="D295" t="str">
            <v>Custodial Supplies</v>
          </cell>
          <cell r="G295" t="str">
            <v>Added 9/20; Moved from 56118</v>
          </cell>
          <cell r="H295" t="str">
            <v>Refer to Object Intersection Rules.</v>
          </cell>
          <cell r="I295" t="str">
            <v>Direct Preferred or Wtd. Square Feet</v>
          </cell>
          <cell r="J295" t="str">
            <v>Direct Required</v>
          </cell>
          <cell r="K295" t="str">
            <v>Direct Required</v>
          </cell>
          <cell r="L295" t="str">
            <v>Direct Required</v>
          </cell>
          <cell r="M295" t="str">
            <v>None.  Use 0000 only.</v>
          </cell>
          <cell r="N295">
            <v>1</v>
          </cell>
          <cell r="O295">
            <v>0</v>
          </cell>
          <cell r="P295">
            <v>1</v>
          </cell>
          <cell r="Q295" t="str">
            <v>Any Fund Types except 40 and 90.</v>
          </cell>
          <cell r="R295" t="str">
            <v>Any Location Types and related departments or school locations except 99|997, 99|998, and Location Type 15.  Can use the 99|999 with the Assigned Allocation Method.</v>
          </cell>
          <cell r="S295" t="str">
            <v>Functions 312, 321, and 433 only.</v>
          </cell>
          <cell r="T295" t="str">
            <v>Any Program except 97, 98, and 99.</v>
          </cell>
          <cell r="U295" t="str">
            <v>Use Subject 2500 only.</v>
          </cell>
          <cell r="V295" t="str">
            <v>Use Job Classification 0000 only for Non-Compensation and Non-Benefit Costs.</v>
          </cell>
          <cell r="W295">
            <v>3</v>
          </cell>
        </row>
        <row r="296">
          <cell r="C296">
            <v>56220</v>
          </cell>
          <cell r="D296" t="str">
            <v>Materials for Snow and Ice Removal</v>
          </cell>
          <cell r="G296" t="str">
            <v>Added 9/20; Moved From 56119; add Location exceptions 06/18/09</v>
          </cell>
          <cell r="H296" t="str">
            <v>Refer to Object Intersection Rules.</v>
          </cell>
          <cell r="I296" t="str">
            <v>Direct Preferred or Wtd. Square Feet</v>
          </cell>
          <cell r="J296" t="str">
            <v>Direct Required</v>
          </cell>
          <cell r="K296" t="str">
            <v>Direct Required</v>
          </cell>
          <cell r="L296" t="str">
            <v>Direct Required</v>
          </cell>
          <cell r="M296" t="str">
            <v>None.  Use 0000 only.</v>
          </cell>
          <cell r="N296">
            <v>1</v>
          </cell>
          <cell r="O296">
            <v>0</v>
          </cell>
          <cell r="P296">
            <v>1</v>
          </cell>
          <cell r="Q296" t="str">
            <v>Any Fund Types except 40 and 90.</v>
          </cell>
          <cell r="R296" t="str">
            <v>Any Location Types and related departments or school locations except 99|997, 99|998, and Location Type 15.  Can use the 99|999 with the Assigned Allocation Method.</v>
          </cell>
          <cell r="S296" t="str">
            <v>Function 321 only.</v>
          </cell>
          <cell r="T296" t="str">
            <v>Any Program except 97, 98, and 99.</v>
          </cell>
          <cell r="U296" t="str">
            <v>Use Subject 2500 only.</v>
          </cell>
          <cell r="V296" t="str">
            <v>Use Job Classification 0000 only for Non-Compensation and Non-Benefit Costs.</v>
          </cell>
          <cell r="W296">
            <v>3</v>
          </cell>
        </row>
        <row r="297">
          <cell r="C297">
            <v>56221</v>
          </cell>
          <cell r="D297" t="str">
            <v>Lamps and Lights</v>
          </cell>
          <cell r="G297" t="str">
            <v>Added 10/3; Changed Name 2/26/08; add Location exceptions 06/18/09</v>
          </cell>
          <cell r="H297" t="str">
            <v>Refer to Object Intersection Rules.</v>
          </cell>
          <cell r="I297" t="str">
            <v>Direct Preferred or Wtd. Square Feet</v>
          </cell>
          <cell r="J297" t="str">
            <v>Direct Required</v>
          </cell>
          <cell r="K297" t="str">
            <v>Direct Required</v>
          </cell>
          <cell r="L297" t="str">
            <v>Direct Required</v>
          </cell>
          <cell r="M297" t="str">
            <v>None.  Use 0000 only.</v>
          </cell>
          <cell r="N297">
            <v>1</v>
          </cell>
          <cell r="O297">
            <v>0</v>
          </cell>
          <cell r="P297">
            <v>1</v>
          </cell>
          <cell r="Q297" t="str">
            <v>Any Fund Types except 40 and 90.</v>
          </cell>
          <cell r="R297" t="str">
            <v>Any Location Types and related departments or school locations except 99|997, 99|998, and Location Type 15.  Can use the 99|999 with the Assigned Allocation Method.</v>
          </cell>
          <cell r="S297" t="str">
            <v>Functions 312 and 321 only.</v>
          </cell>
          <cell r="T297" t="str">
            <v>Any Program except 97, 98, and 99.</v>
          </cell>
          <cell r="U297" t="str">
            <v>Use Subject 2500 only.</v>
          </cell>
          <cell r="V297" t="str">
            <v>Use Job Classification 0000 only for Non-Compensation and Non-Benefit Costs.</v>
          </cell>
          <cell r="W297">
            <v>3</v>
          </cell>
        </row>
        <row r="298">
          <cell r="C298">
            <v>56300</v>
          </cell>
          <cell r="D298" t="str">
            <v>Food Service</v>
          </cell>
          <cell r="H298" t="str">
            <v>Reporting Level Account only.  Transactional entries are NOT allowed with this Account.</v>
          </cell>
          <cell r="I298" t="str">
            <v>N/A</v>
          </cell>
          <cell r="J298" t="str">
            <v>N/A</v>
          </cell>
          <cell r="K298" t="str">
            <v>N/A</v>
          </cell>
          <cell r="L298" t="str">
            <v>N/A</v>
          </cell>
          <cell r="M298" t="str">
            <v>N/A</v>
          </cell>
          <cell r="N298" t="str">
            <v>N/A</v>
          </cell>
          <cell r="O298">
            <v>0</v>
          </cell>
          <cell r="Q298" t="str">
            <v>No entries allowed to this Account.</v>
          </cell>
          <cell r="R298" t="str">
            <v>No entries allowed to this Account.</v>
          </cell>
          <cell r="S298" t="str">
            <v>No entries allowed to this Account.</v>
          </cell>
          <cell r="T298" t="str">
            <v>No entries allowed to this Account.</v>
          </cell>
          <cell r="U298" t="str">
            <v>No entries allowed to this Account.</v>
          </cell>
          <cell r="V298" t="str">
            <v>No entries allowed to this Account.</v>
          </cell>
          <cell r="W298">
            <v>2</v>
          </cell>
        </row>
        <row r="299">
          <cell r="C299">
            <v>56301</v>
          </cell>
          <cell r="D299" t="str">
            <v>Food - Food Service Program</v>
          </cell>
          <cell r="G299" t="str">
            <v>add Location exceptions 06/18/09</v>
          </cell>
          <cell r="H299" t="str">
            <v>Refer to Object Intersection Rules.</v>
          </cell>
          <cell r="I299" t="str">
            <v>Direct Preferred or Wtd. Students</v>
          </cell>
          <cell r="J299" t="str">
            <v>Direct Required</v>
          </cell>
          <cell r="K299" t="str">
            <v>Direct Required</v>
          </cell>
          <cell r="L299" t="str">
            <v>Direct Required</v>
          </cell>
          <cell r="M299" t="str">
            <v>None.  Use 0000 only.</v>
          </cell>
          <cell r="N299">
            <v>1</v>
          </cell>
          <cell r="O299">
            <v>0</v>
          </cell>
          <cell r="P299">
            <v>1</v>
          </cell>
          <cell r="Q299" t="str">
            <v>Any Fund Types except 40 and 90.</v>
          </cell>
          <cell r="R299" t="str">
            <v>Any Location Types and related departments or school locations except 99|997, 99|998, and Location Type 15.  Can use the 99|999 with the Assigned Allocation Method.</v>
          </cell>
          <cell r="S299" t="str">
            <v>Function 312 only.</v>
          </cell>
          <cell r="T299" t="str">
            <v>Any Program except 97, 98, and 99.</v>
          </cell>
          <cell r="U299" t="str">
            <v>May not use Subjects 9700, 9800, or 9900.  Refer to the General Function/Subject Rules and the required Location Type/Subject Rules for guidance on determining the proper Subject account(s) to use with Function and Location accounts, respectively.</v>
          </cell>
          <cell r="V299" t="str">
            <v>Use Job Classification 0000 only for Non-Compensation and Non-Benefit Costs.</v>
          </cell>
          <cell r="W299">
            <v>3</v>
          </cell>
        </row>
        <row r="300">
          <cell r="C300">
            <v>56302</v>
          </cell>
          <cell r="D300" t="str">
            <v>Non-Food - Food Service Program</v>
          </cell>
          <cell r="G300" t="str">
            <v>add Location exceptions 06/18/09</v>
          </cell>
          <cell r="H300" t="str">
            <v>Refer to Object Intersection Rules.</v>
          </cell>
          <cell r="I300" t="str">
            <v>Direct Preferred or Wtd. Students</v>
          </cell>
          <cell r="J300" t="str">
            <v>Direct Required</v>
          </cell>
          <cell r="K300" t="str">
            <v>Direct Required</v>
          </cell>
          <cell r="L300" t="str">
            <v>Direct Required</v>
          </cell>
          <cell r="M300" t="str">
            <v>None.  Use 0000 only.</v>
          </cell>
          <cell r="N300">
            <v>1</v>
          </cell>
          <cell r="O300">
            <v>0</v>
          </cell>
          <cell r="P300">
            <v>1</v>
          </cell>
          <cell r="Q300" t="str">
            <v>Any Fund Types except 40 and 90.</v>
          </cell>
          <cell r="R300" t="str">
            <v>Any Location Types and related departments or school locations except 99|997, 99|998, and Location Type 15.  Can use the 99|999 with the Assigned Allocation Method.</v>
          </cell>
          <cell r="S300" t="str">
            <v>Function 312 only.</v>
          </cell>
          <cell r="T300" t="str">
            <v>Any Program except 97, 98, and 99.</v>
          </cell>
          <cell r="U300" t="str">
            <v>May not use Subjects 9700, 9800, or 9900.  Refer to the General Function/Subject Rules and the required Location Type/Subject Rules for guidance on determining the proper Subject account(s) to use with Function and Location accounts, respectively.</v>
          </cell>
          <cell r="V300" t="str">
            <v>Use Job Classification 0000 only for Non-Compensation and Non-Benefit Costs.</v>
          </cell>
          <cell r="W300">
            <v>3</v>
          </cell>
        </row>
        <row r="301">
          <cell r="C301">
            <v>56304</v>
          </cell>
          <cell r="D301" t="str">
            <v>Uniform/Wearing Apparel - Food</v>
          </cell>
          <cell r="G301" t="str">
            <v>Added 9/17; add Location exceptions 06/18/09</v>
          </cell>
          <cell r="H301" t="str">
            <v>Refer to Object Intersection Rules.</v>
          </cell>
          <cell r="I301" t="str">
            <v>Direct Preferred or Wtd. Students</v>
          </cell>
          <cell r="J301" t="str">
            <v>Direct Required</v>
          </cell>
          <cell r="K301" t="str">
            <v>Direct Required</v>
          </cell>
          <cell r="L301" t="str">
            <v>Direct Required</v>
          </cell>
          <cell r="M301" t="str">
            <v>None.  Use 0000 only.</v>
          </cell>
          <cell r="N301">
            <v>1</v>
          </cell>
          <cell r="O301">
            <v>0</v>
          </cell>
          <cell r="Q301" t="str">
            <v>Any Fund Types except 40 and 90.</v>
          </cell>
          <cell r="R301" t="str">
            <v>Any Location Types and related departments or school locations except 99|997, 99|998, and Location Type 15.  Can use the 99|999 with the Assigned Allocation Method.</v>
          </cell>
          <cell r="S301" t="str">
            <v>Function 312 only.</v>
          </cell>
          <cell r="T301" t="str">
            <v>Program 10 Series only.</v>
          </cell>
          <cell r="U301" t="str">
            <v>Subject 2500 only.</v>
          </cell>
          <cell r="V301" t="str">
            <v>Use Job Classification 0000 only for Non-Compensation and Non-Benefit Costs.</v>
          </cell>
          <cell r="W301">
            <v>3</v>
          </cell>
        </row>
        <row r="302">
          <cell r="C302">
            <v>56305</v>
          </cell>
          <cell r="D302" t="str">
            <v>Milk - Food Service Program</v>
          </cell>
          <cell r="G302" t="str">
            <v>Added 9/17; add Location exceptions 06/18/09</v>
          </cell>
          <cell r="H302" t="str">
            <v>Refer to Object Intersection Rules.</v>
          </cell>
          <cell r="I302" t="str">
            <v>Direct Preferred or Wtd. Students</v>
          </cell>
          <cell r="J302" t="str">
            <v>Direct Required</v>
          </cell>
          <cell r="K302" t="str">
            <v>Direct Required</v>
          </cell>
          <cell r="L302" t="str">
            <v>Direct Required</v>
          </cell>
          <cell r="M302" t="str">
            <v>None.  Use 0000 only.</v>
          </cell>
          <cell r="N302">
            <v>1</v>
          </cell>
          <cell r="O302">
            <v>0</v>
          </cell>
          <cell r="Q302" t="str">
            <v>Any Fund Types except 40 and 90.</v>
          </cell>
          <cell r="R302" t="str">
            <v>Any Location Types and related departments or school locations except 99|997, 99|998, and Location Type 15.  Can use the 99|999 with the Assigned Allocation Method.</v>
          </cell>
          <cell r="S302" t="str">
            <v>Function 312 only.</v>
          </cell>
          <cell r="T302" t="str">
            <v>Program 10 Series only.</v>
          </cell>
          <cell r="U302" t="str">
            <v>Subject 2500 only.</v>
          </cell>
          <cell r="V302" t="str">
            <v>Use Job Classification 0000 only for Non-Compensation and Non-Benefit Costs.</v>
          </cell>
          <cell r="W302">
            <v>3</v>
          </cell>
        </row>
        <row r="303">
          <cell r="C303">
            <v>56400</v>
          </cell>
          <cell r="D303" t="str">
            <v>Books and Periodicals</v>
          </cell>
          <cell r="H303" t="str">
            <v>Reporting Level Account only.  Transactional entries are NOT allowed with this Account.</v>
          </cell>
          <cell r="I303" t="str">
            <v>N/A</v>
          </cell>
          <cell r="J303" t="str">
            <v>N/A</v>
          </cell>
          <cell r="K303" t="str">
            <v>N/A</v>
          </cell>
          <cell r="L303" t="str">
            <v>N/A</v>
          </cell>
          <cell r="M303" t="str">
            <v>N/A</v>
          </cell>
          <cell r="N303" t="str">
            <v>N/A</v>
          </cell>
          <cell r="O303">
            <v>0</v>
          </cell>
          <cell r="Q303" t="str">
            <v>No entries allowed to this Account.</v>
          </cell>
          <cell r="R303" t="str">
            <v>No entries allowed to this Account.</v>
          </cell>
          <cell r="S303" t="str">
            <v>No entries allowed to this Account.</v>
          </cell>
          <cell r="T303" t="str">
            <v>No entries allowed to this Account.</v>
          </cell>
          <cell r="U303" t="str">
            <v>No entries allowed to this Account.</v>
          </cell>
          <cell r="V303" t="str">
            <v>No entries allowed to this Account.</v>
          </cell>
          <cell r="W303">
            <v>2</v>
          </cell>
        </row>
        <row r="304">
          <cell r="C304">
            <v>56401</v>
          </cell>
          <cell r="D304" t="str">
            <v>Textbooks</v>
          </cell>
          <cell r="H304" t="str">
            <v>Refer to Object Intersection Rules.</v>
          </cell>
          <cell r="I304" t="str">
            <v>Direct Preferred or Wtd. Students</v>
          </cell>
          <cell r="J304" t="str">
            <v>Direct Required</v>
          </cell>
          <cell r="K304" t="str">
            <v>Direct Required</v>
          </cell>
          <cell r="L304" t="str">
            <v>Direct Required</v>
          </cell>
          <cell r="M304" t="str">
            <v>None.  Use 0000 only.</v>
          </cell>
          <cell r="N304">
            <v>1</v>
          </cell>
          <cell r="O304">
            <v>0</v>
          </cell>
          <cell r="P304">
            <v>1</v>
          </cell>
          <cell r="Q304" t="str">
            <v>Any Fund Types except 40 and 90.</v>
          </cell>
          <cell r="R304" t="str">
            <v>For Districts Students in Grades PK to 12, use Location Types 03 through 10, with specific school locations.  For Adult Ed Students use Location 14906. Can use the 99|999 with the Assigned Allocation Method for District Students only.</v>
          </cell>
          <cell r="S304" t="str">
            <v>Function 122 only.</v>
          </cell>
          <cell r="T304" t="str">
            <v>Any Program except 97, 98, and 99.</v>
          </cell>
          <cell r="U304" t="str">
            <v>May not use Subjects 9700, 9800, or 9900.  Refer to the General Function/Subject Rules and the required Location Type/Subject Rules for guidance on determining the proper Subject account(s) to use with Function and Location accounts, respectively.</v>
          </cell>
          <cell r="V304" t="str">
            <v>Use Job Classification 0000 only for Non-Compensation and Non-Benefit Costs.</v>
          </cell>
          <cell r="W304">
            <v>3</v>
          </cell>
        </row>
        <row r="305">
          <cell r="C305">
            <v>56402</v>
          </cell>
          <cell r="D305" t="str">
            <v>Library Books</v>
          </cell>
          <cell r="H305" t="str">
            <v>Refer to Object Intersection Rules.</v>
          </cell>
          <cell r="I305" t="str">
            <v>Direct Preferred or Wtd. Students</v>
          </cell>
          <cell r="J305" t="str">
            <v>Direct Required</v>
          </cell>
          <cell r="K305" t="str">
            <v>Direct Required</v>
          </cell>
          <cell r="L305" t="str">
            <v>Direct Required</v>
          </cell>
          <cell r="M305" t="str">
            <v>None.  Use 0000 only.</v>
          </cell>
          <cell r="N305">
            <v>1</v>
          </cell>
          <cell r="O305">
            <v>0</v>
          </cell>
          <cell r="Q305" t="str">
            <v>Any Fund Types except 40 and 90.</v>
          </cell>
          <cell r="R305" t="str">
            <v>Location Types 03 through 10 or school locations.  Can use the 99|999 with the Assigned Allocation Method.</v>
          </cell>
          <cell r="S305" t="str">
            <v>Function 212 only.</v>
          </cell>
          <cell r="T305" t="str">
            <v>Any Program except 00, 97, 98, and 99.</v>
          </cell>
          <cell r="U305" t="str">
            <v>Subject 2600 Series only.</v>
          </cell>
          <cell r="V305" t="str">
            <v>Use Job Classification 0000 only for Non-Compensation and Non-Benefit Costs.</v>
          </cell>
          <cell r="W305">
            <v>3</v>
          </cell>
        </row>
        <row r="306">
          <cell r="C306">
            <v>56403</v>
          </cell>
          <cell r="D306" t="str">
            <v>Reference Books</v>
          </cell>
          <cell r="H306" t="str">
            <v>Refer to Object Intersection Rules.</v>
          </cell>
          <cell r="I306" t="str">
            <v>Direct Preferred or Wtd. Students</v>
          </cell>
          <cell r="J306" t="str">
            <v>Direct Required</v>
          </cell>
          <cell r="K306" t="str">
            <v>Direct Required</v>
          </cell>
          <cell r="L306" t="str">
            <v>Direct Required</v>
          </cell>
          <cell r="M306" t="str">
            <v>None.  Use 0000 only.</v>
          </cell>
          <cell r="N306">
            <v>1</v>
          </cell>
          <cell r="O306">
            <v>0</v>
          </cell>
          <cell r="P306">
            <v>1</v>
          </cell>
          <cell r="Q306" t="str">
            <v>Any Fund Types except 40 and 90.</v>
          </cell>
          <cell r="R306" t="str">
            <v>Location Types 01 through 10 or school locations.  Can use the 99|999 with the Assigned Allocation Method.</v>
          </cell>
          <cell r="S306" t="str">
            <v>Any Function except 000, 111, 112, 113, 223, 411, 421, 432, 441, 997, 998, and 999.</v>
          </cell>
          <cell r="T306" t="str">
            <v>Any Program except 97, 98, and 99.</v>
          </cell>
          <cell r="U306" t="str">
            <v>May not use Subjects 9700, 9800, or 9900.  Refer to the General Function/Subject Rules and the required Location Type/Subject Rules for guidance on determining the proper Subject account(s) to use with Function and Location accounts, respectively.</v>
          </cell>
          <cell r="V306" t="str">
            <v>Use Job Classification 0000 only for Non-Compensation and Non-Benefit Costs.</v>
          </cell>
          <cell r="W306">
            <v>3</v>
          </cell>
        </row>
        <row r="307">
          <cell r="C307">
            <v>56404</v>
          </cell>
          <cell r="D307" t="str">
            <v>Subscriptions and Periodicals</v>
          </cell>
          <cell r="G307" t="str">
            <v>Name Chg 2/11/08</v>
          </cell>
          <cell r="H307" t="str">
            <v>Refer to Object Intersection Rules.</v>
          </cell>
          <cell r="I307" t="str">
            <v>Direct Preferred or Wtd. Students</v>
          </cell>
          <cell r="J307" t="str">
            <v>Direct Required</v>
          </cell>
          <cell r="K307" t="str">
            <v>Direct Required</v>
          </cell>
          <cell r="L307" t="str">
            <v>Direct Required</v>
          </cell>
          <cell r="M307" t="str">
            <v>None.  Use 0000 only.</v>
          </cell>
          <cell r="N307">
            <v>1</v>
          </cell>
          <cell r="O307">
            <v>0</v>
          </cell>
          <cell r="P307">
            <v>1</v>
          </cell>
          <cell r="Q307" t="str">
            <v>Any Fund Types except 40 and 90.</v>
          </cell>
          <cell r="R307" t="str">
            <v>Location Types 01 through 10 or school locations.  Can use the 99|999 with the Assigned Allocation Method.</v>
          </cell>
          <cell r="S307" t="str">
            <v>Any Function except 000, 111, 112, 113, 223, 411, 421, 432, 441, 511, 997, 998, and 999.</v>
          </cell>
          <cell r="T307" t="str">
            <v>Any Program except 97, 98, and 99.</v>
          </cell>
          <cell r="U307" t="str">
            <v>May not use Subjects 9700, 9800, or 9900.  Refer to the General Function/Subject Rules and the required Location Type/Subject Rules for guidance on determining the proper Subject account(s) to use with Function and Location accounts, respectively.</v>
          </cell>
          <cell r="V307" t="str">
            <v>Use Job Classification 0000 only for Non-Compensation and Non-Benefit Costs.</v>
          </cell>
          <cell r="W307">
            <v>3</v>
          </cell>
        </row>
        <row r="308">
          <cell r="C308">
            <v>56405</v>
          </cell>
          <cell r="D308" t="str">
            <v>Book Repairs</v>
          </cell>
          <cell r="H308" t="str">
            <v>Refer to Object Intersection Rules.</v>
          </cell>
          <cell r="I308" t="str">
            <v>Direct Preferred or Wtd. Students</v>
          </cell>
          <cell r="J308" t="str">
            <v>Direct Required</v>
          </cell>
          <cell r="K308" t="str">
            <v>Direct Required</v>
          </cell>
          <cell r="L308" t="str">
            <v>Direct Required</v>
          </cell>
          <cell r="M308" t="str">
            <v>None.  Use 0000 only.</v>
          </cell>
          <cell r="N308">
            <v>1</v>
          </cell>
          <cell r="O308">
            <v>0</v>
          </cell>
          <cell r="Q308" t="str">
            <v>Any Fund Types except 40 and 90.</v>
          </cell>
          <cell r="R308" t="str">
            <v>Location Types 03 through 10 or school locations.  Can use the 99|999 with the Assigned Allocation Method.</v>
          </cell>
          <cell r="S308" t="str">
            <v>Function 212 only.</v>
          </cell>
          <cell r="T308" t="str">
            <v>Any Program except 00, 97, 98, and 99.</v>
          </cell>
          <cell r="U308" t="str">
            <v>Subject 2600 Series only.</v>
          </cell>
          <cell r="V308" t="str">
            <v>Use Job Classification 0000 only for Non-Compensation and Non-Benefit Costs.</v>
          </cell>
          <cell r="W308">
            <v>3</v>
          </cell>
        </row>
        <row r="309">
          <cell r="C309">
            <v>56406</v>
          </cell>
          <cell r="D309" t="str">
            <v>Textbooks - Non-Public</v>
          </cell>
          <cell r="H309" t="str">
            <v>Refer to Object Intersection Rules.</v>
          </cell>
          <cell r="I309" t="str">
            <v>Direct Required</v>
          </cell>
          <cell r="J309" t="str">
            <v>Direct Required</v>
          </cell>
          <cell r="K309" t="str">
            <v>Direct Required</v>
          </cell>
          <cell r="L309" t="str">
            <v>Direct Required</v>
          </cell>
          <cell r="M309" t="str">
            <v>None.  Use 0000 only.</v>
          </cell>
          <cell r="N309">
            <v>1</v>
          </cell>
          <cell r="O309">
            <v>0</v>
          </cell>
          <cell r="P309">
            <v>1</v>
          </cell>
          <cell r="Q309" t="str">
            <v>Any Fund Types except 40 and 90.</v>
          </cell>
          <cell r="R309" t="str">
            <v>Location 08|902 only.</v>
          </cell>
          <cell r="S309" t="str">
            <v>Function 431 only.</v>
          </cell>
          <cell r="T309" t="str">
            <v>Program 50 Series only.</v>
          </cell>
          <cell r="U309" t="str">
            <v>May not use Subjects 9700, 9800, or 9900.  Refer to the General Function/Subject Rules and the required Location Type/Subject Rules for guidance on determining the proper Subject account(s) to use with Function and Location accounts, respectively.</v>
          </cell>
          <cell r="V309" t="str">
            <v>Use Job Classification 0000 only for Non-Compensation and Non-Benefit Costs.</v>
          </cell>
          <cell r="W309">
            <v>3</v>
          </cell>
        </row>
        <row r="310">
          <cell r="C310">
            <v>56407</v>
          </cell>
          <cell r="D310" t="str">
            <v>Web-based Software and Databases - Library</v>
          </cell>
          <cell r="G310" t="str">
            <v>Added 3/19/10</v>
          </cell>
          <cell r="H310" t="str">
            <v>Refer to Object Intersection Rules.</v>
          </cell>
          <cell r="I310" t="str">
            <v>Direct Required</v>
          </cell>
          <cell r="J310" t="str">
            <v>Direct Required</v>
          </cell>
          <cell r="K310" t="str">
            <v>Direct Required</v>
          </cell>
          <cell r="L310" t="str">
            <v>Direct Required</v>
          </cell>
          <cell r="M310" t="str">
            <v>None.  Use 0000 only.</v>
          </cell>
          <cell r="N310">
            <v>1</v>
          </cell>
          <cell r="O310">
            <v>0</v>
          </cell>
          <cell r="Q310" t="str">
            <v>Any Fund Types except 40 and 90.</v>
          </cell>
          <cell r="R310" t="str">
            <v>Location Types 03 through 10 or school locations.</v>
          </cell>
          <cell r="S310" t="str">
            <v>Function 212 only.</v>
          </cell>
          <cell r="T310" t="str">
            <v>Any Program except 97, 98, and 99.</v>
          </cell>
          <cell r="U310" t="str">
            <v>Subject 2600 Series only.</v>
          </cell>
          <cell r="V310" t="str">
            <v>Use Job Classification 0000 only for Non-Compensation and Non-Benefit Costs.</v>
          </cell>
          <cell r="W310">
            <v>3</v>
          </cell>
        </row>
        <row r="311">
          <cell r="C311">
            <v>56408</v>
          </cell>
          <cell r="D311" t="str">
            <v>Other Textbooks - Adult Ed</v>
          </cell>
          <cell r="G311" t="str">
            <v>Added 3/26/10</v>
          </cell>
          <cell r="H311" t="str">
            <v>Refer to Object Intersection Rules.</v>
          </cell>
          <cell r="I311" t="str">
            <v>Direct Required</v>
          </cell>
          <cell r="J311" t="str">
            <v>Direct Required</v>
          </cell>
          <cell r="K311" t="str">
            <v>Direct Required</v>
          </cell>
          <cell r="L311" t="str">
            <v>Direct Required</v>
          </cell>
          <cell r="M311" t="str">
            <v>None.  Use 0000 only.</v>
          </cell>
          <cell r="N311">
            <v>1</v>
          </cell>
          <cell r="O311">
            <v>0</v>
          </cell>
          <cell r="Q311" t="str">
            <v>Any Fund Types except 40 and 90.</v>
          </cell>
          <cell r="R311" t="str">
            <v>Location 14906 only.</v>
          </cell>
          <cell r="S311" t="str">
            <v>Function 122 only.</v>
          </cell>
          <cell r="T311" t="str">
            <v>Program 61 only.</v>
          </cell>
          <cell r="U311" t="str">
            <v>Subject 2701 only.</v>
          </cell>
          <cell r="V311" t="str">
            <v>Use Job Classification 0000 only for Non-Compensation and Non-Benefit Costs.</v>
          </cell>
          <cell r="W311">
            <v>3</v>
          </cell>
        </row>
        <row r="312">
          <cell r="C312">
            <v>56409</v>
          </cell>
          <cell r="D312" t="str">
            <v>Electronic Textbooks</v>
          </cell>
          <cell r="G312" t="str">
            <v>Added 3/11/11</v>
          </cell>
          <cell r="H312" t="str">
            <v>Refer to Object Intersection Rules.</v>
          </cell>
          <cell r="I312" t="str">
            <v>Direct Preferred or Wtd. Students</v>
          </cell>
          <cell r="J312" t="str">
            <v>Direct Required</v>
          </cell>
          <cell r="K312" t="str">
            <v>Direct Required</v>
          </cell>
          <cell r="L312" t="str">
            <v>Direct Required</v>
          </cell>
          <cell r="M312" t="str">
            <v>None.  Use 0000 only.</v>
          </cell>
          <cell r="N312">
            <v>1</v>
          </cell>
          <cell r="O312">
            <v>0</v>
          </cell>
          <cell r="P312">
            <v>1</v>
          </cell>
          <cell r="Q312" t="str">
            <v>Any Fund Types except 40 and 90.</v>
          </cell>
          <cell r="R312" t="str">
            <v>Location Types 03 through 10, with specific school locations or Location 14906. Can use the 99|999 with the Assigned Allocation Method.</v>
          </cell>
          <cell r="S312" t="str">
            <v>Function 122 only.</v>
          </cell>
          <cell r="T312" t="str">
            <v>Any Program except 97, 98, and 99.</v>
          </cell>
          <cell r="U312" t="str">
            <v>May not use Subjects 9700, 9800, or 9900.  Refer to the General Function/Subject Rules and the required Location Type/Subject Rules for guidance on determining the proper Subject account(s) to use with Function and Location accounts, respectively.</v>
          </cell>
          <cell r="V312" t="str">
            <v>Use Job Classification 0000 only for Non-Compensation and Non-Benefit Costs.</v>
          </cell>
          <cell r="W312">
            <v>3</v>
          </cell>
        </row>
        <row r="313">
          <cell r="C313">
            <v>56500</v>
          </cell>
          <cell r="D313" t="str">
            <v>Supplies - Technology Related</v>
          </cell>
          <cell r="H313" t="str">
            <v>Reporting Level Account only.  Transactional entries are NOT allowed with this Account.</v>
          </cell>
          <cell r="I313" t="str">
            <v>N/A</v>
          </cell>
          <cell r="J313" t="str">
            <v>N/A</v>
          </cell>
          <cell r="K313" t="str">
            <v>N/A</v>
          </cell>
          <cell r="L313" t="str">
            <v>N/A</v>
          </cell>
          <cell r="M313" t="str">
            <v>N/A</v>
          </cell>
          <cell r="N313" t="str">
            <v>N/A</v>
          </cell>
          <cell r="O313">
            <v>0</v>
          </cell>
          <cell r="Q313" t="str">
            <v>No entries allowed to this Account.</v>
          </cell>
          <cell r="R313" t="str">
            <v>No entries allowed to this Account.</v>
          </cell>
          <cell r="S313" t="str">
            <v>No entries allowed to this Account.</v>
          </cell>
          <cell r="T313" t="str">
            <v>No entries allowed to this Account.</v>
          </cell>
          <cell r="U313" t="str">
            <v>No entries allowed to this Account.</v>
          </cell>
          <cell r="V313" t="str">
            <v>No entries allowed to this Account.</v>
          </cell>
          <cell r="W313">
            <v>2</v>
          </cell>
        </row>
        <row r="314">
          <cell r="C314">
            <v>56501</v>
          </cell>
          <cell r="D314" t="str">
            <v>Technology-Related Supplies</v>
          </cell>
          <cell r="G314" t="str">
            <v>Add Location exception 06/18/09</v>
          </cell>
          <cell r="H314" t="str">
            <v>Refer to Object Intersection Rules.</v>
          </cell>
          <cell r="I314" t="str">
            <v>Direct Preferred or Wtd. Students</v>
          </cell>
          <cell r="J314" t="str">
            <v>Direct Required</v>
          </cell>
          <cell r="K314" t="str">
            <v>Direct Required</v>
          </cell>
          <cell r="L314" t="str">
            <v>Direct Required</v>
          </cell>
          <cell r="M314" t="str">
            <v>None.  Use 0000 only.</v>
          </cell>
          <cell r="N314">
            <v>1</v>
          </cell>
          <cell r="O314">
            <v>0</v>
          </cell>
          <cell r="P314">
            <v>1</v>
          </cell>
          <cell r="Q314" t="str">
            <v>Any Fund Types except 40 and 90.</v>
          </cell>
          <cell r="R314" t="str">
            <v>Any Location Types and related departments or school locations except 99|997, 99|998, and Location Type 15.  Can use the 99|999 with the Assigned Allocation Method.</v>
          </cell>
          <cell r="S314" t="str">
            <v>Any Function except 000, 111, 112, 113, 223, 411, 421, 432, 441, 511, 997, 998, and 999.</v>
          </cell>
          <cell r="T314" t="str">
            <v>Any Program except 97, 98, and 99.</v>
          </cell>
          <cell r="U314" t="str">
            <v>May not use Subjects 9700, 9800, or 9900.  Refer to the General Function/Subject Rules and the required Location Type/Subject Rules for guidance on determining the proper Subject account(s) to use with Function and Location accounts, respectively.</v>
          </cell>
          <cell r="V314" t="str">
            <v>Use Job Classification 0000 only for Non-Compensation and Non-Benefit Costs.</v>
          </cell>
          <cell r="W314">
            <v>3</v>
          </cell>
        </row>
        <row r="315">
          <cell r="C315">
            <v>56600</v>
          </cell>
          <cell r="D315" t="str">
            <v>Unassigned - Contact RIDE for validation.</v>
          </cell>
          <cell r="H315" t="str">
            <v>Reporting Level Account only.  Transactional entries are NOT allowed with this Account.</v>
          </cell>
          <cell r="I315" t="str">
            <v>N/A</v>
          </cell>
          <cell r="J315" t="str">
            <v>N/A</v>
          </cell>
          <cell r="K315" t="str">
            <v>N/A</v>
          </cell>
          <cell r="L315" t="str">
            <v>N/A</v>
          </cell>
          <cell r="M315" t="str">
            <v>N/A</v>
          </cell>
          <cell r="N315" t="str">
            <v>N/A</v>
          </cell>
          <cell r="O315">
            <v>0</v>
          </cell>
          <cell r="Q315" t="str">
            <v>No entries allowed to this Account.</v>
          </cell>
          <cell r="R315" t="str">
            <v>No entries allowed to this Account.</v>
          </cell>
          <cell r="S315" t="str">
            <v>No entries allowed to this Account.</v>
          </cell>
          <cell r="T315" t="str">
            <v>No entries allowed to this Account.</v>
          </cell>
          <cell r="U315" t="str">
            <v>No entries allowed to this Account.</v>
          </cell>
          <cell r="V315" t="str">
            <v>No entries allowed to this Account.</v>
          </cell>
          <cell r="W315">
            <v>2</v>
          </cell>
        </row>
        <row r="316">
          <cell r="C316">
            <v>56700</v>
          </cell>
          <cell r="D316" t="str">
            <v>Unassigned - Contact RIDE for validation.</v>
          </cell>
          <cell r="H316" t="str">
            <v>Reporting Level Account only.  Transactional entries are NOT allowed with this Account.</v>
          </cell>
          <cell r="I316" t="str">
            <v>N/A</v>
          </cell>
          <cell r="J316" t="str">
            <v>N/A</v>
          </cell>
          <cell r="K316" t="str">
            <v>N/A</v>
          </cell>
          <cell r="L316" t="str">
            <v>N/A</v>
          </cell>
          <cell r="M316" t="str">
            <v>N/A</v>
          </cell>
          <cell r="N316" t="str">
            <v>N/A</v>
          </cell>
          <cell r="O316">
            <v>0</v>
          </cell>
          <cell r="Q316" t="str">
            <v>No entries allowed to this Account.</v>
          </cell>
          <cell r="R316" t="str">
            <v>No entries allowed to this Account.</v>
          </cell>
          <cell r="S316" t="str">
            <v>No entries allowed to this Account.</v>
          </cell>
          <cell r="T316" t="str">
            <v>No entries allowed to this Account.</v>
          </cell>
          <cell r="U316" t="str">
            <v>No entries allowed to this Account.</v>
          </cell>
          <cell r="V316" t="str">
            <v>No entries allowed to this Account.</v>
          </cell>
          <cell r="W316">
            <v>2</v>
          </cell>
        </row>
        <row r="317">
          <cell r="C317">
            <v>56800</v>
          </cell>
          <cell r="D317" t="str">
            <v>Unassigned - Contact RIDE for validation.</v>
          </cell>
          <cell r="H317" t="str">
            <v>Reporting Level Account only.  Transactional entries are NOT allowed with this Account.</v>
          </cell>
          <cell r="I317" t="str">
            <v>N/A</v>
          </cell>
          <cell r="J317" t="str">
            <v>N/A</v>
          </cell>
          <cell r="K317" t="str">
            <v>N/A</v>
          </cell>
          <cell r="L317" t="str">
            <v>N/A</v>
          </cell>
          <cell r="M317" t="str">
            <v>N/A</v>
          </cell>
          <cell r="N317" t="str">
            <v>N/A</v>
          </cell>
          <cell r="O317">
            <v>0</v>
          </cell>
          <cell r="Q317" t="str">
            <v>No entries allowed to this Account.</v>
          </cell>
          <cell r="R317" t="str">
            <v>No entries allowed to this Account.</v>
          </cell>
          <cell r="S317" t="str">
            <v>No entries allowed to this Account.</v>
          </cell>
          <cell r="T317" t="str">
            <v>No entries allowed to this Account.</v>
          </cell>
          <cell r="U317" t="str">
            <v>No entries allowed to this Account.</v>
          </cell>
          <cell r="V317" t="str">
            <v>No entries allowed to this Account.</v>
          </cell>
          <cell r="W317">
            <v>2</v>
          </cell>
        </row>
        <row r="318">
          <cell r="C318">
            <v>56900</v>
          </cell>
          <cell r="D318" t="str">
            <v>Unassigned - Contact RIDE for validation.</v>
          </cell>
          <cell r="H318" t="str">
            <v>Reporting Level Account only.  Transactional entries are NOT allowed with this Account.</v>
          </cell>
          <cell r="I318" t="str">
            <v>N/A</v>
          </cell>
          <cell r="J318" t="str">
            <v>N/A</v>
          </cell>
          <cell r="K318" t="str">
            <v>N/A</v>
          </cell>
          <cell r="L318" t="str">
            <v>N/A</v>
          </cell>
          <cell r="M318" t="str">
            <v>N/A</v>
          </cell>
          <cell r="N318" t="str">
            <v>N/A</v>
          </cell>
          <cell r="O318">
            <v>0</v>
          </cell>
          <cell r="Q318" t="str">
            <v>No entries allowed to this Account.</v>
          </cell>
          <cell r="R318" t="str">
            <v>No entries allowed to this Account.</v>
          </cell>
          <cell r="S318" t="str">
            <v>No entries allowed to this Account.</v>
          </cell>
          <cell r="T318" t="str">
            <v>No entries allowed to this Account.</v>
          </cell>
          <cell r="U318" t="str">
            <v>No entries allowed to this Account.</v>
          </cell>
          <cell r="V318" t="str">
            <v>No entries allowed to this Account.</v>
          </cell>
          <cell r="W318">
            <v>2</v>
          </cell>
        </row>
        <row r="319">
          <cell r="C319">
            <v>57000</v>
          </cell>
          <cell r="D319" t="str">
            <v>Property</v>
          </cell>
          <cell r="E319" t="str">
            <v>Y</v>
          </cell>
          <cell r="H319" t="str">
            <v>Reporting Level Account only.  Transactional entries are NOT allowed with this Account.</v>
          </cell>
          <cell r="I319" t="str">
            <v>N/A</v>
          </cell>
          <cell r="J319" t="str">
            <v>N/A</v>
          </cell>
          <cell r="K319" t="str">
            <v>N/A</v>
          </cell>
          <cell r="L319" t="str">
            <v>N/A</v>
          </cell>
          <cell r="M319" t="str">
            <v>N/A</v>
          </cell>
          <cell r="N319" t="str">
            <v>N/A</v>
          </cell>
          <cell r="O319">
            <v>0</v>
          </cell>
          <cell r="Q319" t="str">
            <v>No entries allowed to this Account.</v>
          </cell>
          <cell r="R319" t="str">
            <v>No entries allowed to this Account.</v>
          </cell>
          <cell r="S319" t="str">
            <v>No entries allowed to this Account.</v>
          </cell>
          <cell r="T319" t="str">
            <v>No entries allowed to this Account.</v>
          </cell>
          <cell r="U319" t="str">
            <v>No entries allowed to this Account.</v>
          </cell>
          <cell r="V319" t="str">
            <v>No entries allowed to this Account.</v>
          </cell>
          <cell r="W319">
            <v>1</v>
          </cell>
        </row>
        <row r="320">
          <cell r="C320">
            <v>57100</v>
          </cell>
          <cell r="D320" t="str">
            <v>Land and Land Improvements</v>
          </cell>
          <cell r="E320" t="str">
            <v>Y</v>
          </cell>
          <cell r="H320" t="str">
            <v>Reporting Level Account only.  Transactional entries are NOT allowed with this Account.</v>
          </cell>
          <cell r="I320" t="str">
            <v>N/A</v>
          </cell>
          <cell r="J320" t="str">
            <v>N/A</v>
          </cell>
          <cell r="K320" t="str">
            <v>N/A</v>
          </cell>
          <cell r="L320" t="str">
            <v>N/A</v>
          </cell>
          <cell r="M320" t="str">
            <v>N/A</v>
          </cell>
          <cell r="N320" t="str">
            <v>N/A</v>
          </cell>
          <cell r="O320">
            <v>0</v>
          </cell>
          <cell r="Q320" t="str">
            <v>No entries allowed to this Account.</v>
          </cell>
          <cell r="R320" t="str">
            <v>No entries allowed to this Account.</v>
          </cell>
          <cell r="S320" t="str">
            <v>No entries allowed to this Account.</v>
          </cell>
          <cell r="T320" t="str">
            <v>No entries allowed to this Account.</v>
          </cell>
          <cell r="U320" t="str">
            <v>No entries allowed to this Account.</v>
          </cell>
          <cell r="V320" t="str">
            <v>No entries allowed to this Account.</v>
          </cell>
          <cell r="W320">
            <v>2</v>
          </cell>
        </row>
        <row r="321">
          <cell r="C321">
            <v>57101</v>
          </cell>
          <cell r="D321" t="str">
            <v>Land</v>
          </cell>
          <cell r="G321" t="str">
            <v>Add Location exception 06/18/09</v>
          </cell>
          <cell r="H321" t="str">
            <v>Refer to Object Intersection Rules.</v>
          </cell>
          <cell r="I321" t="str">
            <v>Direct Required</v>
          </cell>
          <cell r="J321" t="str">
            <v>Direct Required</v>
          </cell>
          <cell r="K321" t="str">
            <v>Direct Required</v>
          </cell>
          <cell r="L321" t="str">
            <v>Direct Required</v>
          </cell>
          <cell r="M321" t="str">
            <v>None.  Use 0000 only.</v>
          </cell>
          <cell r="N321">
            <v>0</v>
          </cell>
          <cell r="O321">
            <v>0</v>
          </cell>
          <cell r="Q321" t="str">
            <v>Any Fund Types except 40 and 90.</v>
          </cell>
          <cell r="R321" t="str">
            <v>Any Location Type and related departments or school locations except 99|997, 99|998, 99|999 and Location Type 15.</v>
          </cell>
          <cell r="S321" t="str">
            <v>Function 422 only.</v>
          </cell>
          <cell r="T321" t="str">
            <v>Program 10 Series only.</v>
          </cell>
          <cell r="U321" t="str">
            <v>Subject 2500 only.</v>
          </cell>
          <cell r="V321" t="str">
            <v>Use Job Classification 0000 only for Non-Compensation and Non-Benefit Costs.</v>
          </cell>
          <cell r="W321">
            <v>3</v>
          </cell>
        </row>
        <row r="322">
          <cell r="C322">
            <v>57102</v>
          </cell>
          <cell r="D322" t="str">
            <v>Land Improvements</v>
          </cell>
          <cell r="G322" t="str">
            <v>Add Location exception 06/18/09</v>
          </cell>
          <cell r="H322" t="str">
            <v>Refer to Object Intersection Rules.</v>
          </cell>
          <cell r="I322" t="str">
            <v>Direct Required</v>
          </cell>
          <cell r="J322" t="str">
            <v>Direct Required</v>
          </cell>
          <cell r="K322" t="str">
            <v>Direct Required</v>
          </cell>
          <cell r="L322" t="str">
            <v>Direct Required</v>
          </cell>
          <cell r="M322" t="str">
            <v>None.  Use 0000 only.</v>
          </cell>
          <cell r="N322">
            <v>0</v>
          </cell>
          <cell r="O322">
            <v>0</v>
          </cell>
          <cell r="Q322" t="str">
            <v>Any Fund Types except 40 and 90.</v>
          </cell>
          <cell r="R322" t="str">
            <v>Any Location Type and related departments or school locations except 99|997, 99|998, 99|999 and Location Type 15.</v>
          </cell>
          <cell r="S322" t="str">
            <v>Function 422 only.</v>
          </cell>
          <cell r="T322" t="str">
            <v>Program 10 Series only.</v>
          </cell>
          <cell r="U322" t="str">
            <v>Subject 2500 only.</v>
          </cell>
          <cell r="V322" t="str">
            <v>Use Job Classification 0000 only for Non-Compensation and Non-Benefit Costs.</v>
          </cell>
          <cell r="W322">
            <v>3</v>
          </cell>
        </row>
        <row r="323">
          <cell r="C323">
            <v>57200</v>
          </cell>
          <cell r="D323" t="str">
            <v>Buildings</v>
          </cell>
          <cell r="E323" t="str">
            <v>Y</v>
          </cell>
          <cell r="H323" t="str">
            <v>Reporting Level Account only.  Transactional entries are NOT allowed with this Account.</v>
          </cell>
          <cell r="I323" t="str">
            <v>N/A</v>
          </cell>
          <cell r="J323" t="str">
            <v>N/A</v>
          </cell>
          <cell r="K323" t="str">
            <v>N/A</v>
          </cell>
          <cell r="L323" t="str">
            <v>N/A</v>
          </cell>
          <cell r="M323" t="str">
            <v>N/A</v>
          </cell>
          <cell r="N323" t="str">
            <v>N/A</v>
          </cell>
          <cell r="O323">
            <v>0</v>
          </cell>
          <cell r="Q323" t="str">
            <v>No entries allowed to this Account.</v>
          </cell>
          <cell r="R323" t="str">
            <v>No entries allowed to this Account.</v>
          </cell>
          <cell r="S323" t="str">
            <v>No entries allowed to this Account.</v>
          </cell>
          <cell r="T323" t="str">
            <v>No entries allowed to this Account.</v>
          </cell>
          <cell r="U323" t="str">
            <v>No entries allowed to this Account.</v>
          </cell>
          <cell r="V323" t="str">
            <v>No entries allowed to this Account.</v>
          </cell>
          <cell r="W323">
            <v>2</v>
          </cell>
        </row>
        <row r="324">
          <cell r="C324">
            <v>57201</v>
          </cell>
          <cell r="D324" t="str">
            <v>Buildings Purchase</v>
          </cell>
          <cell r="G324" t="str">
            <v>Add Location exception 06/18/09</v>
          </cell>
          <cell r="H324" t="str">
            <v>Refer to Object Intersection Rules.</v>
          </cell>
          <cell r="I324" t="str">
            <v>Direct Required</v>
          </cell>
          <cell r="J324" t="str">
            <v>Direct Required</v>
          </cell>
          <cell r="K324" t="str">
            <v>Direct Required</v>
          </cell>
          <cell r="L324" t="str">
            <v>Direct Required</v>
          </cell>
          <cell r="M324" t="str">
            <v>None.  Use 0000 only.</v>
          </cell>
          <cell r="N324">
            <v>0</v>
          </cell>
          <cell r="O324">
            <v>0</v>
          </cell>
          <cell r="Q324" t="str">
            <v>Used only with Fund Types 10-50</v>
          </cell>
          <cell r="R324" t="str">
            <v>Any Location Type and related departments or school locations except 99|997, 99|998, 99|999 and Location Type 15.</v>
          </cell>
          <cell r="S324" t="str">
            <v>Function 422 only.</v>
          </cell>
          <cell r="T324" t="str">
            <v>Program 10 Series only.</v>
          </cell>
          <cell r="U324" t="str">
            <v>Subject 2500 only.</v>
          </cell>
          <cell r="V324" t="str">
            <v>Use Job Classification 0000 only for Non-Compensation and Non-Benefit Costs.</v>
          </cell>
          <cell r="W324">
            <v>3</v>
          </cell>
        </row>
        <row r="325">
          <cell r="C325">
            <v>57202</v>
          </cell>
          <cell r="D325" t="str">
            <v>Building Improvements</v>
          </cell>
          <cell r="G325" t="str">
            <v>Add Location exception 06/18/09</v>
          </cell>
          <cell r="H325" t="str">
            <v>Refer to Object Intersection Rules.</v>
          </cell>
          <cell r="I325" t="str">
            <v>Direct Required</v>
          </cell>
          <cell r="J325" t="str">
            <v>Direct Required</v>
          </cell>
          <cell r="K325" t="str">
            <v>Direct Required</v>
          </cell>
          <cell r="L325" t="str">
            <v>Direct Required</v>
          </cell>
          <cell r="M325" t="str">
            <v>None.  Use 0000 only.</v>
          </cell>
          <cell r="N325">
            <v>0</v>
          </cell>
          <cell r="O325">
            <v>0</v>
          </cell>
          <cell r="Q325" t="str">
            <v>Used only with Fund Types 10-50</v>
          </cell>
          <cell r="R325" t="str">
            <v>Any Location Type and related departments or school locations except 99|997, 99|998, 99|999 and Location Type 15.</v>
          </cell>
          <cell r="S325" t="str">
            <v>Function 422 only.</v>
          </cell>
          <cell r="T325" t="str">
            <v>Program Series:  10, 20 and 30 only.</v>
          </cell>
          <cell r="U325" t="str">
            <v>Subject 2500 only.</v>
          </cell>
          <cell r="V325" t="str">
            <v>Use Job Classification 0000 only for Non-Compensation and Non-Benefit Costs.</v>
          </cell>
          <cell r="W325">
            <v>3</v>
          </cell>
        </row>
        <row r="326">
          <cell r="C326">
            <v>57300</v>
          </cell>
          <cell r="D326" t="str">
            <v>Vehicles, Equipment, and Technology Software</v>
          </cell>
          <cell r="E326" t="str">
            <v>Y</v>
          </cell>
          <cell r="H326" t="str">
            <v>Reporting Level Account only.  Transactional entries are NOT allowed with this Account.</v>
          </cell>
          <cell r="I326" t="str">
            <v>N/A</v>
          </cell>
          <cell r="J326" t="str">
            <v>N/A</v>
          </cell>
          <cell r="K326" t="str">
            <v>N/A</v>
          </cell>
          <cell r="L326" t="str">
            <v>N/A</v>
          </cell>
          <cell r="M326" t="str">
            <v>N/A</v>
          </cell>
          <cell r="N326" t="str">
            <v>N/A</v>
          </cell>
          <cell r="O326">
            <v>0</v>
          </cell>
          <cell r="Q326" t="str">
            <v>No entries allowed to this Account.</v>
          </cell>
          <cell r="R326" t="str">
            <v>No entries allowed to this Account.</v>
          </cell>
          <cell r="S326" t="str">
            <v>No entries allowed to this Account.</v>
          </cell>
          <cell r="T326" t="str">
            <v>No entries allowed to this Account.</v>
          </cell>
          <cell r="U326" t="str">
            <v>No entries allowed to this Account.</v>
          </cell>
          <cell r="V326" t="str">
            <v>No entries allowed to this Account.</v>
          </cell>
          <cell r="W326">
            <v>2</v>
          </cell>
        </row>
        <row r="327">
          <cell r="C327">
            <v>57301</v>
          </cell>
          <cell r="D327" t="str">
            <v>Vehicles</v>
          </cell>
          <cell r="G327" t="str">
            <v>Add Location exception 06/18/09</v>
          </cell>
          <cell r="H327" t="str">
            <v>Refer to Object Intersection Rules.</v>
          </cell>
          <cell r="I327" t="str">
            <v>Direct Required</v>
          </cell>
          <cell r="J327" t="str">
            <v>Direct Required</v>
          </cell>
          <cell r="K327" t="str">
            <v>Direct Required</v>
          </cell>
          <cell r="L327" t="str">
            <v>Direct Required</v>
          </cell>
          <cell r="M327" t="str">
            <v>None.  Use 0000 only.</v>
          </cell>
          <cell r="N327">
            <v>0</v>
          </cell>
          <cell r="O327">
            <v>0</v>
          </cell>
          <cell r="Q327" t="str">
            <v>Any Fund Types except 40 and 90.</v>
          </cell>
          <cell r="R327" t="str">
            <v>Any Location Type and related departments or school locations except 99|997, 99|998, 99|999 and Location Type 15.</v>
          </cell>
          <cell r="S327" t="str">
            <v>Functions 311 and 321 only.</v>
          </cell>
          <cell r="T327" t="str">
            <v>Any Program except 97, 98, and 99.</v>
          </cell>
          <cell r="U327" t="str">
            <v>Subject 2500 only.</v>
          </cell>
          <cell r="V327" t="str">
            <v>Use Job Classification 0000 only for Non-Compensation and Non-Benefit Costs.</v>
          </cell>
          <cell r="W327">
            <v>3</v>
          </cell>
        </row>
        <row r="328">
          <cell r="C328">
            <v>57303</v>
          </cell>
          <cell r="D328" t="str">
            <v>Buses</v>
          </cell>
          <cell r="H328" t="str">
            <v>Refer to Object Intersection Rules.</v>
          </cell>
          <cell r="I328" t="str">
            <v>Direct Required</v>
          </cell>
          <cell r="J328" t="str">
            <v>Direct Required</v>
          </cell>
          <cell r="K328" t="str">
            <v>Direct Required</v>
          </cell>
          <cell r="L328" t="str">
            <v>Direct Required</v>
          </cell>
          <cell r="M328" t="str">
            <v>None.  Use 0000 only.</v>
          </cell>
          <cell r="N328">
            <v>0</v>
          </cell>
          <cell r="O328">
            <v>0</v>
          </cell>
          <cell r="Q328" t="str">
            <v>Any Fund Types except 40 and 90.</v>
          </cell>
          <cell r="R328" t="str">
            <v>Location 00|000 only.</v>
          </cell>
          <cell r="S328" t="str">
            <v>Function 422 only for the initital purchase(s) of bus(es).  Use Function 311 for additional costs following the intital cost. See UCOA Accounting Manual for specific rules and procedures related to the purchase of buses.</v>
          </cell>
          <cell r="T328" t="str">
            <v>Any Program except 97, 98, and 99.</v>
          </cell>
          <cell r="U328" t="str">
            <v>Subject 2142 or 2500 with Program 20 series; Subject 2500 with all other allowed Programs.</v>
          </cell>
          <cell r="V328" t="str">
            <v>Use Job Classification 0000 only for Non-Compensation and Non-Benefit Costs.</v>
          </cell>
          <cell r="W328">
            <v>3</v>
          </cell>
        </row>
        <row r="329">
          <cell r="C329">
            <v>57305</v>
          </cell>
          <cell r="D329" t="str">
            <v>Equipment</v>
          </cell>
          <cell r="G329" t="str">
            <v>Add Location exception 06/18/09</v>
          </cell>
          <cell r="H329" t="str">
            <v>Refer to Object Intersection Rules.</v>
          </cell>
          <cell r="I329" t="str">
            <v>Direct Required</v>
          </cell>
          <cell r="J329" t="str">
            <v>Direct Required</v>
          </cell>
          <cell r="K329" t="str">
            <v>Direct Required</v>
          </cell>
          <cell r="L329" t="str">
            <v>Direct Required</v>
          </cell>
          <cell r="M329" t="str">
            <v>None.  Use 0000 only.</v>
          </cell>
          <cell r="N329">
            <v>0</v>
          </cell>
          <cell r="O329">
            <v>0</v>
          </cell>
          <cell r="P329">
            <v>1</v>
          </cell>
          <cell r="Q329" t="str">
            <v>Any Fund Types except 40 and 90.</v>
          </cell>
          <cell r="R329" t="str">
            <v>Any Location Type and related departments or school locations except 99|997, 99|998, 99|999 and Location Type 15.</v>
          </cell>
          <cell r="S329" t="str">
            <v>Any Function except 000, 111, 112, 113, 223, 411, 421, 432, 441, 532, 997, 998, and 999.</v>
          </cell>
          <cell r="T329" t="str">
            <v>Any Program except 97, 98, and 99.</v>
          </cell>
          <cell r="U329" t="str">
            <v>May not use Subjects 9700, 9800, or 9900.  Refer to the General Function/Subject Rules and the required Location Type/Subject Rules for guidance on determining the proper Subject account(s) to use with Function and Location accounts, respectively.</v>
          </cell>
          <cell r="V329" t="str">
            <v>Use Job Classification 0000 only for Non-Compensation and Non-Benefit Costs.</v>
          </cell>
          <cell r="W329">
            <v>3</v>
          </cell>
        </row>
        <row r="330">
          <cell r="C330">
            <v>57306</v>
          </cell>
          <cell r="D330" t="str">
            <v>Furniture and Fixtures</v>
          </cell>
          <cell r="G330" t="str">
            <v>Name Chg 2/11/08; Add Location exception 06/18/09</v>
          </cell>
          <cell r="H330" t="str">
            <v>Refer to Object Intersection Rules.</v>
          </cell>
          <cell r="I330" t="str">
            <v>Direct Required</v>
          </cell>
          <cell r="J330" t="str">
            <v>Direct Required</v>
          </cell>
          <cell r="K330" t="str">
            <v>Direct Required</v>
          </cell>
          <cell r="L330" t="str">
            <v>Direct Required</v>
          </cell>
          <cell r="M330" t="str">
            <v>None.  Use 0000 only.</v>
          </cell>
          <cell r="N330">
            <v>0</v>
          </cell>
          <cell r="O330">
            <v>0</v>
          </cell>
          <cell r="P330">
            <v>1</v>
          </cell>
          <cell r="Q330" t="str">
            <v>Any Fund Types except 40 and 90.</v>
          </cell>
          <cell r="R330" t="str">
            <v>Any Location Type and related departments or school locations except 99|997, 99|998, 99|999 and Location Type 15.</v>
          </cell>
          <cell r="S330" t="str">
            <v>Any Function except 000, 111, 112, 113, 223, 411, 421, 432, 441, 532, 997, 998, and 999.</v>
          </cell>
          <cell r="T330" t="str">
            <v>Any Program except 97,  98, and 99. For Subject 2200 Series, use Program 10 Series only.  Program 20 Series may be used with Subject 2500.</v>
          </cell>
          <cell r="U330" t="str">
            <v>May not use Subjects 9700, 9800, or 9900.  Refer to the General Function/Subject Rules and the required Location Type/Subject Rules for guidance on determining the proper Subject account(s) for use with Function and Locations accounts, respectively.   Subject 2500 may be used with Program 20 Series.  Subject 2200 Series must be used with Program 10 Series.</v>
          </cell>
          <cell r="V330" t="str">
            <v>Use Job Classification 0000 only for Non-Compensation and Non-Benefit Costs.</v>
          </cell>
          <cell r="W330">
            <v>3</v>
          </cell>
        </row>
        <row r="331">
          <cell r="C331">
            <v>57309</v>
          </cell>
          <cell r="D331" t="str">
            <v>Technology-Related Hardware</v>
          </cell>
          <cell r="G331" t="str">
            <v>Name Chg 2/11/08; Add Location exception 06/18/09</v>
          </cell>
          <cell r="H331" t="str">
            <v>Refer to Object Intersection Rules.</v>
          </cell>
          <cell r="I331" t="str">
            <v>Direct Required</v>
          </cell>
          <cell r="J331" t="str">
            <v>Direct Required</v>
          </cell>
          <cell r="K331" t="str">
            <v>Direct Required</v>
          </cell>
          <cell r="L331" t="str">
            <v>Direct Required</v>
          </cell>
          <cell r="M331" t="str">
            <v>None.  Use 0000 only.</v>
          </cell>
          <cell r="N331">
            <v>0</v>
          </cell>
          <cell r="O331">
            <v>0</v>
          </cell>
          <cell r="P331">
            <v>1</v>
          </cell>
          <cell r="Q331" t="str">
            <v>Any Fund Types except 40 and 90.</v>
          </cell>
          <cell r="R331" t="str">
            <v>Any Location Type and related departments or school locations except 99|997, 99|998, 99|999 and Location Type 15.</v>
          </cell>
          <cell r="S331" t="str">
            <v>Any Function except 000, 111, 112, 113, 223, 411, 421, 432, 441, 997, 998, and 999.</v>
          </cell>
          <cell r="T331" t="str">
            <v>Any Program except 97, 98, and 99.</v>
          </cell>
          <cell r="U331" t="str">
            <v>May not use Subjects 9700, 9800, or 9900.  Refer to the General Function/Subject Rules and the required Location Type/Subject Rules for guidance on determining the proper Subject account(s) to use with Function and Location accounts, respectively.</v>
          </cell>
          <cell r="V331" t="str">
            <v>Use Job Classification 0000 only for Non-Compensation and Non-Benefit Costs.</v>
          </cell>
          <cell r="W331">
            <v>3</v>
          </cell>
        </row>
        <row r="332">
          <cell r="C332">
            <v>57311</v>
          </cell>
          <cell r="D332" t="str">
            <v>Technology Software</v>
          </cell>
          <cell r="G332" t="str">
            <v>Add Location exception 06/18/09</v>
          </cell>
          <cell r="H332" t="str">
            <v>Refer to Object Intersection Rules.</v>
          </cell>
          <cell r="I332" t="str">
            <v>Direct Required</v>
          </cell>
          <cell r="J332" t="str">
            <v>Direct Required</v>
          </cell>
          <cell r="K332" t="str">
            <v>Direct Required</v>
          </cell>
          <cell r="L332" t="str">
            <v>Direct Required</v>
          </cell>
          <cell r="M332" t="str">
            <v>None.  Use 0000 only.</v>
          </cell>
          <cell r="N332">
            <v>0</v>
          </cell>
          <cell r="O332">
            <v>0</v>
          </cell>
          <cell r="P332">
            <v>1</v>
          </cell>
          <cell r="Q332" t="str">
            <v>Any Fund Types except 40 and 90.</v>
          </cell>
          <cell r="R332" t="str">
            <v>Any Location Type and related departments or school locations except 99|997, 99|998, 99|999 and Location Type 15.</v>
          </cell>
          <cell r="S332" t="str">
            <v>Any Function except 000, 111, 112, 113, 223, 411, 421, 432, 441, 997, 998, and 999.</v>
          </cell>
          <cell r="T332" t="str">
            <v>Any Program except 97, 98, and 99.</v>
          </cell>
          <cell r="U332" t="str">
            <v>May not use Subjects 9700, 9800, or 9900.  Refer to the General Function/Subject Rules and the required Location Type/Subject Rules for guidance on determining the proper Subject account(s) to use with Function and Location accounts, respectively.</v>
          </cell>
          <cell r="V332" t="str">
            <v>Use Job Classification 0000 only for Non-Compensation and Non-Benefit Costs.</v>
          </cell>
          <cell r="W332">
            <v>3</v>
          </cell>
        </row>
        <row r="333">
          <cell r="C333">
            <v>57313</v>
          </cell>
          <cell r="D333" t="str">
            <v>Environmental Equipment</v>
          </cell>
          <cell r="G333" t="str">
            <v>Add Location exception 06/18/09</v>
          </cell>
          <cell r="H333" t="str">
            <v>Refer to Object Intersection Rules.</v>
          </cell>
          <cell r="I333" t="str">
            <v>Direct Required</v>
          </cell>
          <cell r="J333" t="str">
            <v>Direct Required</v>
          </cell>
          <cell r="K333" t="str">
            <v>Direct Required</v>
          </cell>
          <cell r="L333" t="str">
            <v>Direct Required</v>
          </cell>
          <cell r="M333" t="str">
            <v>None.  Use 0000 only.</v>
          </cell>
          <cell r="N333">
            <v>0</v>
          </cell>
          <cell r="O333">
            <v>0</v>
          </cell>
          <cell r="P333">
            <v>1</v>
          </cell>
          <cell r="Q333" t="str">
            <v>Any Fund Types except 40 and 90.</v>
          </cell>
          <cell r="R333" t="str">
            <v>Any Location Type and related departments or school locations except 99|997, 99|998, 99|999 and Location Type 15.</v>
          </cell>
          <cell r="S333" t="str">
            <v>Functions 313 and 321 only.</v>
          </cell>
          <cell r="T333" t="str">
            <v>Any Program except 97, 98, and 99.</v>
          </cell>
          <cell r="U333" t="str">
            <v>May not use Subjects 9700, 9800, or 9900.  Refer to the General Function/Subject Rules and the required Location Type/Subject Rules for guidance on determining the proper Subject account(s) to use with Function and Location accounts, respectively.</v>
          </cell>
          <cell r="V333" t="str">
            <v>Use Job Classification 0000 only for Non-Compensation and Non-Benefit Costs.</v>
          </cell>
          <cell r="W333">
            <v>3</v>
          </cell>
        </row>
        <row r="334">
          <cell r="C334">
            <v>57400</v>
          </cell>
          <cell r="D334" t="str">
            <v>Infrastructure</v>
          </cell>
          <cell r="E334" t="str">
            <v>Y</v>
          </cell>
          <cell r="H334" t="str">
            <v>Reporting Level Account only.  Transactional entries are NOT allowed with this Account.</v>
          </cell>
          <cell r="I334" t="str">
            <v>N/A</v>
          </cell>
          <cell r="J334" t="str">
            <v>N/A</v>
          </cell>
          <cell r="K334" t="str">
            <v>N/A</v>
          </cell>
          <cell r="L334" t="str">
            <v>N/A</v>
          </cell>
          <cell r="M334" t="str">
            <v>N/A</v>
          </cell>
          <cell r="N334" t="str">
            <v>N/A</v>
          </cell>
          <cell r="O334">
            <v>0</v>
          </cell>
          <cell r="Q334" t="str">
            <v>No entries allowed to this Account.</v>
          </cell>
          <cell r="R334" t="str">
            <v>No entries allowed to this Account.</v>
          </cell>
          <cell r="S334" t="str">
            <v>No entries allowed to this Account.</v>
          </cell>
          <cell r="T334" t="str">
            <v>No entries allowed to this Account.</v>
          </cell>
          <cell r="U334" t="str">
            <v>No entries allowed to this Account.</v>
          </cell>
          <cell r="V334" t="str">
            <v>No entries allowed to this Account.</v>
          </cell>
          <cell r="W334">
            <v>2</v>
          </cell>
        </row>
        <row r="335">
          <cell r="C335">
            <v>57401</v>
          </cell>
          <cell r="D335" t="str">
            <v>Water Systems</v>
          </cell>
          <cell r="G335" t="str">
            <v>Add Location exception 06/18/09</v>
          </cell>
          <cell r="H335" t="str">
            <v>Refer to Object Intersection Rules.</v>
          </cell>
          <cell r="I335" t="str">
            <v>Direct Required</v>
          </cell>
          <cell r="J335" t="str">
            <v>Direct Required</v>
          </cell>
          <cell r="K335" t="str">
            <v>Direct Required</v>
          </cell>
          <cell r="L335" t="str">
            <v>Direct Required</v>
          </cell>
          <cell r="M335" t="str">
            <v>None.  Use 0000 only.</v>
          </cell>
          <cell r="N335">
            <v>0</v>
          </cell>
          <cell r="O335">
            <v>0</v>
          </cell>
          <cell r="Q335" t="str">
            <v>Any Fund Types except 40 and 90.</v>
          </cell>
          <cell r="R335" t="str">
            <v>Any Location Type and related departments or school locations except 99|997, 99|998, 99|999 and Location Type 15.</v>
          </cell>
          <cell r="S335" t="str">
            <v>Function 422 only.</v>
          </cell>
          <cell r="T335" t="str">
            <v>Program 10 Series only.</v>
          </cell>
          <cell r="U335" t="str">
            <v>Subject 2500 only.</v>
          </cell>
          <cell r="V335" t="str">
            <v>Use Job Classification 0000 only for Non-Compensation and Non-Benefit Costs.</v>
          </cell>
          <cell r="W335">
            <v>3</v>
          </cell>
        </row>
        <row r="336">
          <cell r="C336">
            <v>57402</v>
          </cell>
          <cell r="D336" t="str">
            <v>Sewer Systems</v>
          </cell>
          <cell r="G336" t="str">
            <v>Add Location exception 06/18/09</v>
          </cell>
          <cell r="H336" t="str">
            <v>Refer to Object Intersection Rules.</v>
          </cell>
          <cell r="I336" t="str">
            <v>Direct Required</v>
          </cell>
          <cell r="J336" t="str">
            <v>Direct Required</v>
          </cell>
          <cell r="K336" t="str">
            <v>Direct Required</v>
          </cell>
          <cell r="L336" t="str">
            <v>Direct Required</v>
          </cell>
          <cell r="M336" t="str">
            <v>None.  Use 0000 only.</v>
          </cell>
          <cell r="N336">
            <v>0</v>
          </cell>
          <cell r="O336">
            <v>0</v>
          </cell>
          <cell r="Q336" t="str">
            <v>Any Fund Types except 40 and 90.</v>
          </cell>
          <cell r="R336" t="str">
            <v>Any Location Type and related departments or school locations except 99|997, 99|998, 99|999 and Location Type 15.</v>
          </cell>
          <cell r="S336" t="str">
            <v>Function 422 only.</v>
          </cell>
          <cell r="T336" t="str">
            <v>Program 10 Series only.</v>
          </cell>
          <cell r="U336" t="str">
            <v>Subject 2500 only.</v>
          </cell>
          <cell r="V336" t="str">
            <v>Use Job Classification 0000 only for Non-Compensation and Non-Benefit Costs.</v>
          </cell>
          <cell r="W336">
            <v>3</v>
          </cell>
        </row>
        <row r="337">
          <cell r="C337">
            <v>57403</v>
          </cell>
          <cell r="D337" t="str">
            <v>Roads</v>
          </cell>
          <cell r="G337" t="str">
            <v>Add Location exception 06/18/09</v>
          </cell>
          <cell r="H337" t="str">
            <v>Refer to Object Intersection Rules.</v>
          </cell>
          <cell r="I337" t="str">
            <v>Direct Required</v>
          </cell>
          <cell r="J337" t="str">
            <v>Direct Required</v>
          </cell>
          <cell r="K337" t="str">
            <v>Direct Required</v>
          </cell>
          <cell r="L337" t="str">
            <v>Direct Required</v>
          </cell>
          <cell r="M337" t="str">
            <v>None.  Use 0000 only.</v>
          </cell>
          <cell r="N337">
            <v>0</v>
          </cell>
          <cell r="O337">
            <v>0</v>
          </cell>
          <cell r="Q337" t="str">
            <v>Any Fund Types except 40 and 90.</v>
          </cell>
          <cell r="R337" t="str">
            <v>Any Location Type and related departments or school locations except 99|997, 99|998, 99|999 and Location Type 15.</v>
          </cell>
          <cell r="S337" t="str">
            <v>Function 422 only.</v>
          </cell>
          <cell r="T337" t="str">
            <v>Program 10 Series only.</v>
          </cell>
          <cell r="U337" t="str">
            <v>Subject 2500 only.</v>
          </cell>
          <cell r="V337" t="str">
            <v>Use Job Classification 0000 only for Non-Compensation and Non-Benefit Costs.</v>
          </cell>
          <cell r="W337">
            <v>3</v>
          </cell>
        </row>
        <row r="338">
          <cell r="C338">
            <v>57404</v>
          </cell>
          <cell r="D338" t="str">
            <v>Bridges</v>
          </cell>
          <cell r="G338" t="str">
            <v>Add Location exception 06/18/09</v>
          </cell>
          <cell r="H338" t="str">
            <v>Refer to Object Intersection Rules.</v>
          </cell>
          <cell r="I338" t="str">
            <v>Direct Required</v>
          </cell>
          <cell r="J338" t="str">
            <v>Direct Required</v>
          </cell>
          <cell r="K338" t="str">
            <v>Direct Required</v>
          </cell>
          <cell r="L338" t="str">
            <v>Direct Required</v>
          </cell>
          <cell r="M338" t="str">
            <v>None.  Use 0000 only.</v>
          </cell>
          <cell r="N338">
            <v>0</v>
          </cell>
          <cell r="O338">
            <v>0</v>
          </cell>
          <cell r="Q338" t="str">
            <v>Any Fund Types except 40 and 90.</v>
          </cell>
          <cell r="R338" t="str">
            <v>Any Location Type and related departments or school locations except 99|997, 99|998, 99|999 and Location Type 15.</v>
          </cell>
          <cell r="S338" t="str">
            <v>Function 422 only.</v>
          </cell>
          <cell r="T338" t="str">
            <v>Program 10 Series only.</v>
          </cell>
          <cell r="U338" t="str">
            <v>Subject 2500 only.</v>
          </cell>
          <cell r="V338" t="str">
            <v>Use Job Classification 0000 only for Non-Compensation and Non-Benefit Costs.</v>
          </cell>
          <cell r="W338">
            <v>3</v>
          </cell>
        </row>
        <row r="339">
          <cell r="C339">
            <v>57405</v>
          </cell>
          <cell r="D339" t="str">
            <v>Other Long-term Infrastructure Assets</v>
          </cell>
          <cell r="G339" t="str">
            <v>Add Location exception 06/18/09</v>
          </cell>
          <cell r="H339" t="str">
            <v>Refer to Object Intersection Rules.</v>
          </cell>
          <cell r="I339" t="str">
            <v>Direct Required</v>
          </cell>
          <cell r="J339" t="str">
            <v>Direct Required</v>
          </cell>
          <cell r="K339" t="str">
            <v>Direct Required</v>
          </cell>
          <cell r="L339" t="str">
            <v>Direct Required</v>
          </cell>
          <cell r="M339" t="str">
            <v>None.  Use 0000 only.</v>
          </cell>
          <cell r="N339">
            <v>0</v>
          </cell>
          <cell r="O339">
            <v>0</v>
          </cell>
          <cell r="Q339" t="str">
            <v>Any Fund Types except 40 and 90.</v>
          </cell>
          <cell r="R339" t="str">
            <v>Any Location Type and related departments or school locations except 99|997, 99|998, 99|999 and Location Type 15.</v>
          </cell>
          <cell r="S339" t="str">
            <v>Function 422 only.</v>
          </cell>
          <cell r="T339" t="str">
            <v>Program 10 Series only.</v>
          </cell>
          <cell r="U339" t="str">
            <v>Subject 2500 only.</v>
          </cell>
          <cell r="V339" t="str">
            <v>Use Job Classification 0000 only for Non-Compensation and Non-Benefit Costs.</v>
          </cell>
          <cell r="W339">
            <v>3</v>
          </cell>
        </row>
        <row r="340">
          <cell r="C340">
            <v>57500</v>
          </cell>
          <cell r="D340" t="str">
            <v>Unassigned - Contact RIDE for validation.</v>
          </cell>
          <cell r="H340" t="str">
            <v>Reporting Level Account only.  Transactional entries are NOT allowed with this Account.</v>
          </cell>
          <cell r="I340" t="str">
            <v>N/A</v>
          </cell>
          <cell r="J340" t="str">
            <v>N/A</v>
          </cell>
          <cell r="K340" t="str">
            <v>N/A</v>
          </cell>
          <cell r="L340" t="str">
            <v>N/A</v>
          </cell>
          <cell r="M340" t="str">
            <v>N/A</v>
          </cell>
          <cell r="N340" t="str">
            <v>N/A</v>
          </cell>
          <cell r="O340">
            <v>0</v>
          </cell>
          <cell r="Q340" t="str">
            <v>No entries allowed to this Account.</v>
          </cell>
          <cell r="R340" t="str">
            <v>No entries allowed to this Account.</v>
          </cell>
          <cell r="S340" t="str">
            <v>No entries allowed to this Account.</v>
          </cell>
          <cell r="T340" t="str">
            <v>No entries allowed to this Account.</v>
          </cell>
          <cell r="U340" t="str">
            <v>No entries allowed to this Account.</v>
          </cell>
          <cell r="V340" t="str">
            <v>No entries allowed to this Account.</v>
          </cell>
          <cell r="W340">
            <v>2</v>
          </cell>
        </row>
        <row r="341">
          <cell r="C341">
            <v>57600</v>
          </cell>
          <cell r="D341" t="str">
            <v>Unassigned - Contact RIDE for validation.</v>
          </cell>
          <cell r="H341" t="str">
            <v>Reporting Level Account only.  Transactional entries are NOT allowed with this Account.</v>
          </cell>
          <cell r="I341" t="str">
            <v>N/A</v>
          </cell>
          <cell r="J341" t="str">
            <v>N/A</v>
          </cell>
          <cell r="K341" t="str">
            <v>N/A</v>
          </cell>
          <cell r="L341" t="str">
            <v>N/A</v>
          </cell>
          <cell r="M341" t="str">
            <v>N/A</v>
          </cell>
          <cell r="N341" t="str">
            <v>N/A</v>
          </cell>
          <cell r="O341">
            <v>0</v>
          </cell>
          <cell r="Q341" t="str">
            <v>No entries allowed to this Account.</v>
          </cell>
          <cell r="R341" t="str">
            <v>No entries allowed to this Account.</v>
          </cell>
          <cell r="S341" t="str">
            <v>No entries allowed to this Account.</v>
          </cell>
          <cell r="T341" t="str">
            <v>No entries allowed to this Account.</v>
          </cell>
          <cell r="U341" t="str">
            <v>No entries allowed to this Account.</v>
          </cell>
          <cell r="V341" t="str">
            <v>No entries allowed to this Account.</v>
          </cell>
          <cell r="W341">
            <v>2</v>
          </cell>
        </row>
        <row r="342">
          <cell r="C342">
            <v>57700</v>
          </cell>
          <cell r="D342" t="str">
            <v>Unassigned - Contact RIDE for validation.</v>
          </cell>
          <cell r="H342" t="str">
            <v>Reporting Level Account only.  Transactional entries are NOT allowed with this Account.</v>
          </cell>
          <cell r="I342" t="str">
            <v>N/A</v>
          </cell>
          <cell r="J342" t="str">
            <v>N/A</v>
          </cell>
          <cell r="K342" t="str">
            <v>N/A</v>
          </cell>
          <cell r="L342" t="str">
            <v>N/A</v>
          </cell>
          <cell r="M342" t="str">
            <v>N/A</v>
          </cell>
          <cell r="N342" t="str">
            <v>N/A</v>
          </cell>
          <cell r="O342">
            <v>0</v>
          </cell>
          <cell r="Q342" t="str">
            <v>No entries allowed to this Account.</v>
          </cell>
          <cell r="R342" t="str">
            <v>No entries allowed to this Account.</v>
          </cell>
          <cell r="S342" t="str">
            <v>No entries allowed to this Account.</v>
          </cell>
          <cell r="T342" t="str">
            <v>No entries allowed to this Account.</v>
          </cell>
          <cell r="U342" t="str">
            <v>No entries allowed to this Account.</v>
          </cell>
          <cell r="V342" t="str">
            <v>No entries allowed to this Account.</v>
          </cell>
          <cell r="W342">
            <v>2</v>
          </cell>
        </row>
        <row r="343">
          <cell r="C343">
            <v>57800</v>
          </cell>
          <cell r="D343" t="str">
            <v>Unassigned - Contact RIDE for validation.</v>
          </cell>
          <cell r="H343" t="str">
            <v>Reporting Level Account only.  Transactional entries are NOT allowed with this Account.</v>
          </cell>
          <cell r="I343" t="str">
            <v>N/A</v>
          </cell>
          <cell r="J343" t="str">
            <v>N/A</v>
          </cell>
          <cell r="K343" t="str">
            <v>N/A</v>
          </cell>
          <cell r="L343" t="str">
            <v>N/A</v>
          </cell>
          <cell r="M343" t="str">
            <v>N/A</v>
          </cell>
          <cell r="N343" t="str">
            <v>N/A</v>
          </cell>
          <cell r="O343">
            <v>0</v>
          </cell>
          <cell r="Q343" t="str">
            <v>No entries allowed to this Account.</v>
          </cell>
          <cell r="R343" t="str">
            <v>No entries allowed to this Account.</v>
          </cell>
          <cell r="S343" t="str">
            <v>No entries allowed to this Account.</v>
          </cell>
          <cell r="T343" t="str">
            <v>No entries allowed to this Account.</v>
          </cell>
          <cell r="U343" t="str">
            <v>No entries allowed to this Account.</v>
          </cell>
          <cell r="V343" t="str">
            <v>No entries allowed to this Account.</v>
          </cell>
          <cell r="W343">
            <v>2</v>
          </cell>
        </row>
        <row r="344">
          <cell r="C344">
            <v>57900</v>
          </cell>
          <cell r="D344" t="str">
            <v>Depreciation</v>
          </cell>
          <cell r="H344" t="str">
            <v>No entries allowed to this Account.  NOT Reported to Data Warehouse</v>
          </cell>
          <cell r="I344" t="str">
            <v>N/A</v>
          </cell>
          <cell r="J344" t="str">
            <v>N/A</v>
          </cell>
          <cell r="K344" t="str">
            <v>N/A</v>
          </cell>
          <cell r="L344" t="str">
            <v>N/A</v>
          </cell>
          <cell r="M344" t="str">
            <v>N/A</v>
          </cell>
          <cell r="N344" t="str">
            <v>N/A</v>
          </cell>
          <cell r="O344">
            <v>0</v>
          </cell>
          <cell r="Q344" t="str">
            <v>No entries allowed to this Account.</v>
          </cell>
          <cell r="R344" t="str">
            <v>No entries allowed to this Account.</v>
          </cell>
          <cell r="S344" t="str">
            <v>No entries allowed to this Account.</v>
          </cell>
          <cell r="T344" t="str">
            <v>No entries allowed to this Account.</v>
          </cell>
          <cell r="U344" t="str">
            <v>No entries allowed to this Account.</v>
          </cell>
          <cell r="V344" t="str">
            <v>No entries allowed to this Account.</v>
          </cell>
          <cell r="W344">
            <v>2</v>
          </cell>
        </row>
        <row r="345">
          <cell r="C345">
            <v>57901</v>
          </cell>
          <cell r="D345" t="str">
            <v>Depreciation - Land Improvements</v>
          </cell>
          <cell r="G345" t="str">
            <v>Changed Name 2/25/08</v>
          </cell>
          <cell r="H345" t="str">
            <v>Entries allowed, but NOT Reported to Data Warehouse</v>
          </cell>
          <cell r="I345" t="str">
            <v>Direct Required</v>
          </cell>
          <cell r="J345" t="str">
            <v>Direct Required</v>
          </cell>
          <cell r="K345" t="str">
            <v>Direct Required</v>
          </cell>
          <cell r="L345" t="str">
            <v>Direct Required</v>
          </cell>
          <cell r="M345" t="str">
            <v>None.  Use 0000 only.</v>
          </cell>
          <cell r="N345">
            <v>0</v>
          </cell>
          <cell r="O345">
            <v>0</v>
          </cell>
          <cell r="Q345" t="str">
            <v>Any Fund Types except 40 and 90.</v>
          </cell>
          <cell r="R345" t="str">
            <v>Location 00|000 only.</v>
          </cell>
          <cell r="S345" t="str">
            <v>Function 422 only.</v>
          </cell>
          <cell r="T345" t="str">
            <v>Program 10 Series only.</v>
          </cell>
          <cell r="U345" t="str">
            <v>Subject 2500 only.</v>
          </cell>
          <cell r="V345" t="str">
            <v>Use Job Classification 0000 only for Non-Compensation and Non-Benefit Costs.</v>
          </cell>
          <cell r="W345">
            <v>3</v>
          </cell>
        </row>
        <row r="346">
          <cell r="C346">
            <v>57902</v>
          </cell>
          <cell r="D346" t="str">
            <v>Depreciation - Buildings</v>
          </cell>
          <cell r="G346" t="str">
            <v>Added 9/17 Changed Name 2/25/08</v>
          </cell>
          <cell r="H346" t="str">
            <v>Entries allowed, but NOT Reported to Data Warehouse</v>
          </cell>
          <cell r="I346" t="str">
            <v>Direct Required</v>
          </cell>
          <cell r="J346" t="str">
            <v>Direct Required</v>
          </cell>
          <cell r="K346" t="str">
            <v>Direct Required</v>
          </cell>
          <cell r="L346" t="str">
            <v>Direct Required</v>
          </cell>
          <cell r="M346" t="str">
            <v>None.  Use 0000 only.</v>
          </cell>
          <cell r="N346">
            <v>0</v>
          </cell>
          <cell r="O346">
            <v>0</v>
          </cell>
          <cell r="Q346" t="str">
            <v>Any Fund Types except 40 and 90.</v>
          </cell>
          <cell r="R346" t="str">
            <v>Location 00|000 only.</v>
          </cell>
          <cell r="S346" t="str">
            <v>Function 422 only.</v>
          </cell>
          <cell r="T346" t="str">
            <v>Program 10 Series only.</v>
          </cell>
          <cell r="U346" t="str">
            <v>Subject 2500 only.</v>
          </cell>
          <cell r="V346" t="str">
            <v>Use Job Classification 0000 only for Non-Compensation and Non-Benefit Costs.</v>
          </cell>
          <cell r="W346">
            <v>3</v>
          </cell>
        </row>
        <row r="347">
          <cell r="C347">
            <v>57903</v>
          </cell>
          <cell r="D347" t="str">
            <v>Depreciation - Building Improvements</v>
          </cell>
          <cell r="G347" t="str">
            <v>Added 9/17 Changed Name 2/25/08</v>
          </cell>
          <cell r="H347" t="str">
            <v>Entries allowed, but NOT Reported to Data Warehouse</v>
          </cell>
          <cell r="I347" t="str">
            <v>Direct Required</v>
          </cell>
          <cell r="J347" t="str">
            <v>Direct Required</v>
          </cell>
          <cell r="K347" t="str">
            <v>Direct Required</v>
          </cell>
          <cell r="L347" t="str">
            <v>Direct Required</v>
          </cell>
          <cell r="M347" t="str">
            <v>None.  Use 0000 only.</v>
          </cell>
          <cell r="N347">
            <v>0</v>
          </cell>
          <cell r="O347">
            <v>0</v>
          </cell>
          <cell r="Q347" t="str">
            <v>Any Fund Types except 40 and 90.</v>
          </cell>
          <cell r="R347" t="str">
            <v>Location 00|000 only.</v>
          </cell>
          <cell r="S347" t="str">
            <v>Function 422 only.</v>
          </cell>
          <cell r="T347" t="str">
            <v>Program 10 Series only.</v>
          </cell>
          <cell r="U347" t="str">
            <v>Subject 2500 only.</v>
          </cell>
          <cell r="V347" t="str">
            <v>Use Job Classification 0000 only for Non-Compensation and Non-Benefit Costs.</v>
          </cell>
          <cell r="W347">
            <v>3</v>
          </cell>
        </row>
        <row r="348">
          <cell r="C348">
            <v>57904</v>
          </cell>
          <cell r="D348" t="str">
            <v>Depreciation - Vehicles</v>
          </cell>
          <cell r="G348" t="str">
            <v>Added 9/17 Changed Name 2/25/08</v>
          </cell>
          <cell r="H348" t="str">
            <v>Entries allowed, but NOT Reported to Data Warehouse</v>
          </cell>
          <cell r="I348" t="str">
            <v>Direct Required</v>
          </cell>
          <cell r="J348" t="str">
            <v>Direct Required</v>
          </cell>
          <cell r="K348" t="str">
            <v>Direct Required</v>
          </cell>
          <cell r="L348" t="str">
            <v>Direct Required</v>
          </cell>
          <cell r="M348" t="str">
            <v>None.  Use 0000 only.</v>
          </cell>
          <cell r="N348">
            <v>0</v>
          </cell>
          <cell r="O348">
            <v>0</v>
          </cell>
          <cell r="Q348" t="str">
            <v>Any Fund Types except 40 and 90.</v>
          </cell>
          <cell r="R348" t="str">
            <v>Location 00|000 only.</v>
          </cell>
          <cell r="S348" t="str">
            <v>Function 422 only.</v>
          </cell>
          <cell r="T348" t="str">
            <v>Program 10 Series only.</v>
          </cell>
          <cell r="U348" t="str">
            <v>Subject 2500 only.</v>
          </cell>
          <cell r="V348" t="str">
            <v>Use Job Classification 0000 only for Non-Compensation and Non-Benefit Costs.</v>
          </cell>
          <cell r="W348">
            <v>3</v>
          </cell>
        </row>
        <row r="349">
          <cell r="C349">
            <v>57905</v>
          </cell>
          <cell r="D349" t="str">
            <v>Depreciation - Buses</v>
          </cell>
          <cell r="G349" t="str">
            <v>Added 9/17 Changed Name 2/25/08</v>
          </cell>
          <cell r="H349" t="str">
            <v>Entries allowed, but NOT Reported to Data Warehouse</v>
          </cell>
          <cell r="I349" t="str">
            <v>Direct Required</v>
          </cell>
          <cell r="J349" t="str">
            <v>Direct Required</v>
          </cell>
          <cell r="K349" t="str">
            <v>Direct Required</v>
          </cell>
          <cell r="L349" t="str">
            <v>Direct Required</v>
          </cell>
          <cell r="M349" t="str">
            <v>None.  Use 0000 only.</v>
          </cell>
          <cell r="N349">
            <v>0</v>
          </cell>
          <cell r="O349">
            <v>0</v>
          </cell>
          <cell r="Q349" t="str">
            <v>Any Fund Types except 40 and 90.</v>
          </cell>
          <cell r="R349" t="str">
            <v>Location 00|000 only.</v>
          </cell>
          <cell r="S349" t="str">
            <v>Function 422 only.</v>
          </cell>
          <cell r="T349" t="str">
            <v>Program 10 Series only.</v>
          </cell>
          <cell r="U349" t="str">
            <v>Subject 2500 only.</v>
          </cell>
          <cell r="V349" t="str">
            <v>Use Job Classification 0000 only for Non-Compensation and Non-Benefit Costs.</v>
          </cell>
          <cell r="W349">
            <v>3</v>
          </cell>
        </row>
        <row r="350">
          <cell r="C350">
            <v>57906</v>
          </cell>
          <cell r="D350" t="str">
            <v>Depreciation - Equipment</v>
          </cell>
          <cell r="G350" t="str">
            <v>Added 9/17 Changed Name 2/25/08</v>
          </cell>
          <cell r="H350" t="str">
            <v>Entries allowed, but NOT Reported to Data Warehouse</v>
          </cell>
          <cell r="I350" t="str">
            <v>Direct Required</v>
          </cell>
          <cell r="J350" t="str">
            <v>Direct Required</v>
          </cell>
          <cell r="K350" t="str">
            <v>Direct Required</v>
          </cell>
          <cell r="L350" t="str">
            <v>Direct Required</v>
          </cell>
          <cell r="M350" t="str">
            <v>None.  Use 0000 only.</v>
          </cell>
          <cell r="N350">
            <v>0</v>
          </cell>
          <cell r="O350">
            <v>0</v>
          </cell>
          <cell r="Q350" t="str">
            <v>Any Fund Types except 40 and 90.</v>
          </cell>
          <cell r="R350" t="str">
            <v>Location 00|000 only.</v>
          </cell>
          <cell r="S350" t="str">
            <v>Function 422 only.</v>
          </cell>
          <cell r="T350" t="str">
            <v>Program 10 Series only.</v>
          </cell>
          <cell r="U350" t="str">
            <v>Subject 2500 only.</v>
          </cell>
          <cell r="V350" t="str">
            <v>Use Job Classification 0000 only for Non-Compensation and Non-Benefit Costs.</v>
          </cell>
          <cell r="W350">
            <v>3</v>
          </cell>
        </row>
        <row r="351">
          <cell r="C351">
            <v>57907</v>
          </cell>
          <cell r="D351" t="str">
            <v>Depreciation - Furniture and Fixtures</v>
          </cell>
          <cell r="G351" t="str">
            <v>Added 9/17 Changed Name 2/25/08</v>
          </cell>
          <cell r="H351" t="str">
            <v>Entries allowed, but NOT Reported to Data Warehouse</v>
          </cell>
          <cell r="I351" t="str">
            <v>Direct Required</v>
          </cell>
          <cell r="J351" t="str">
            <v>Direct Required</v>
          </cell>
          <cell r="K351" t="str">
            <v>Direct Required</v>
          </cell>
          <cell r="L351" t="str">
            <v>Direct Required</v>
          </cell>
          <cell r="M351" t="str">
            <v>None.  Use 0000 only.</v>
          </cell>
          <cell r="N351">
            <v>0</v>
          </cell>
          <cell r="O351">
            <v>0</v>
          </cell>
          <cell r="Q351" t="str">
            <v>Any Fund Types except 40 and 90.</v>
          </cell>
          <cell r="R351" t="str">
            <v>Location 00|000 only.</v>
          </cell>
          <cell r="S351" t="str">
            <v>Function 422 only.</v>
          </cell>
          <cell r="T351" t="str">
            <v>Program 10 Series only.</v>
          </cell>
          <cell r="U351" t="str">
            <v>Subject 2500 only.</v>
          </cell>
          <cell r="V351" t="str">
            <v>Use Job Classification 0000 only for Non-Compensation and Non-Benefit Costs.</v>
          </cell>
          <cell r="W351">
            <v>3</v>
          </cell>
        </row>
        <row r="352">
          <cell r="C352">
            <v>57908</v>
          </cell>
          <cell r="D352" t="str">
            <v>Depreciation - Technology-Related Hardware</v>
          </cell>
          <cell r="G352" t="str">
            <v>Added 2/25/08</v>
          </cell>
          <cell r="H352" t="str">
            <v>Entries allowed, but NOT Reported to Data Warehouse</v>
          </cell>
          <cell r="I352" t="str">
            <v>Direct Required</v>
          </cell>
          <cell r="J352" t="str">
            <v>Direct Required</v>
          </cell>
          <cell r="K352" t="str">
            <v>Direct Required</v>
          </cell>
          <cell r="L352" t="str">
            <v>Direct Required</v>
          </cell>
          <cell r="M352" t="str">
            <v>None.  Use 0000 only.</v>
          </cell>
          <cell r="N352">
            <v>0</v>
          </cell>
          <cell r="O352">
            <v>0</v>
          </cell>
          <cell r="Q352" t="str">
            <v>Any Fund Types except 40 and 90.</v>
          </cell>
          <cell r="R352" t="str">
            <v>Location 00|000 only.</v>
          </cell>
          <cell r="S352" t="str">
            <v>Function 422 only.</v>
          </cell>
          <cell r="T352" t="str">
            <v>Program 10 Series only.</v>
          </cell>
          <cell r="U352" t="str">
            <v>Subject 2500 only.</v>
          </cell>
          <cell r="V352" t="str">
            <v>Use Job Classification 0000 only for Non-Compensation and Non-Benefit Costs.</v>
          </cell>
          <cell r="W352">
            <v>3</v>
          </cell>
        </row>
        <row r="353">
          <cell r="C353">
            <v>57909</v>
          </cell>
          <cell r="D353" t="str">
            <v>Depreciation - Technology Software</v>
          </cell>
          <cell r="G353" t="str">
            <v>Added 2/25/08</v>
          </cell>
          <cell r="H353" t="str">
            <v>Entries allowed, but NOT Reported to Data Warehouse</v>
          </cell>
          <cell r="I353" t="str">
            <v>Direct Required</v>
          </cell>
          <cell r="J353" t="str">
            <v>Direct Required</v>
          </cell>
          <cell r="K353" t="str">
            <v>Direct Required</v>
          </cell>
          <cell r="L353" t="str">
            <v>Direct Required</v>
          </cell>
          <cell r="M353" t="str">
            <v>None.  Use 0000 only.</v>
          </cell>
          <cell r="N353">
            <v>0</v>
          </cell>
          <cell r="O353">
            <v>0</v>
          </cell>
          <cell r="Q353" t="str">
            <v>Any Fund Types except 40 and 90.</v>
          </cell>
          <cell r="R353" t="str">
            <v>Location 00|000 only.</v>
          </cell>
          <cell r="S353" t="str">
            <v>Function 422 only.</v>
          </cell>
          <cell r="T353" t="str">
            <v>Program 10 Series only.</v>
          </cell>
          <cell r="U353" t="str">
            <v>Subject 2500 only.</v>
          </cell>
          <cell r="V353" t="str">
            <v>Use Job Classification 0000 only for Non-Compensation and Non-Benefit Costs.</v>
          </cell>
          <cell r="W353">
            <v>3</v>
          </cell>
        </row>
        <row r="354">
          <cell r="C354">
            <v>57910</v>
          </cell>
          <cell r="D354" t="str">
            <v>Depreciation - Environmental Equipment</v>
          </cell>
          <cell r="G354" t="str">
            <v>Added 2/25/08</v>
          </cell>
          <cell r="H354" t="str">
            <v>Entries allowed, but NOT Reported to Data Warehouse</v>
          </cell>
          <cell r="I354" t="str">
            <v>Direct Required</v>
          </cell>
          <cell r="J354" t="str">
            <v>Direct Required</v>
          </cell>
          <cell r="K354" t="str">
            <v>Direct Required</v>
          </cell>
          <cell r="L354" t="str">
            <v>Direct Required</v>
          </cell>
          <cell r="M354" t="str">
            <v>None.  Use 0000 only.</v>
          </cell>
          <cell r="N354">
            <v>0</v>
          </cell>
          <cell r="O354">
            <v>0</v>
          </cell>
          <cell r="Q354" t="str">
            <v>Any Fund Types except 40 and 90.</v>
          </cell>
          <cell r="R354" t="str">
            <v>Location 00|000 only.</v>
          </cell>
          <cell r="S354" t="str">
            <v>Function 422 only.</v>
          </cell>
          <cell r="T354" t="str">
            <v>Program 10 Series only.</v>
          </cell>
          <cell r="U354" t="str">
            <v>Subject 2500 only.</v>
          </cell>
          <cell r="V354" t="str">
            <v>Use Job Classification 0000 only for Non-Compensation and Non-Benefit Costs.</v>
          </cell>
          <cell r="W354">
            <v>3</v>
          </cell>
        </row>
        <row r="355">
          <cell r="C355">
            <v>57911</v>
          </cell>
          <cell r="D355" t="str">
            <v>Depreciation - Infrastructure</v>
          </cell>
          <cell r="G355" t="str">
            <v>Added 2/25/08</v>
          </cell>
          <cell r="H355" t="str">
            <v>Entries allowed, but NOT Reported to Data Warehouse</v>
          </cell>
          <cell r="I355" t="str">
            <v>Direct Required</v>
          </cell>
          <cell r="J355" t="str">
            <v>Direct Required</v>
          </cell>
          <cell r="K355" t="str">
            <v>Direct Required</v>
          </cell>
          <cell r="L355" t="str">
            <v>Direct Required</v>
          </cell>
          <cell r="M355" t="str">
            <v>None.  Use 0000 only.</v>
          </cell>
          <cell r="N355">
            <v>0</v>
          </cell>
          <cell r="O355">
            <v>0</v>
          </cell>
          <cell r="Q355" t="str">
            <v>Any Fund Types except 40 and 90.</v>
          </cell>
          <cell r="R355" t="str">
            <v>Location 00|000 only.</v>
          </cell>
          <cell r="S355" t="str">
            <v>Function 422 only.</v>
          </cell>
          <cell r="T355" t="str">
            <v>Program 10 Series only.</v>
          </cell>
          <cell r="U355" t="str">
            <v>Subject 2500 only.</v>
          </cell>
          <cell r="V355" t="str">
            <v>Use Job Classification 0000 only for Non-Compensation and Non-Benefit Costs.</v>
          </cell>
          <cell r="W355">
            <v>3</v>
          </cell>
        </row>
        <row r="356">
          <cell r="C356">
            <v>58000</v>
          </cell>
          <cell r="D356" t="str">
            <v>Debt Service and Miscellaneous</v>
          </cell>
          <cell r="H356" t="str">
            <v>Reporting Level Account only.  Transactional entries are NOT allowed with this Account.</v>
          </cell>
          <cell r="I356" t="str">
            <v>N/A</v>
          </cell>
          <cell r="J356" t="str">
            <v>N/A</v>
          </cell>
          <cell r="K356" t="str">
            <v>N/A</v>
          </cell>
          <cell r="L356" t="str">
            <v>N/A</v>
          </cell>
          <cell r="M356" t="str">
            <v>N/A</v>
          </cell>
          <cell r="N356" t="str">
            <v>N/A</v>
          </cell>
          <cell r="O356">
            <v>0</v>
          </cell>
          <cell r="Q356" t="str">
            <v>No entries allowed to this Account.</v>
          </cell>
          <cell r="R356" t="str">
            <v>No entries allowed to this Account.</v>
          </cell>
          <cell r="S356" t="str">
            <v>No entries allowed to this Account.</v>
          </cell>
          <cell r="T356" t="str">
            <v>No entries allowed to this Account.</v>
          </cell>
          <cell r="U356" t="str">
            <v>No entries allowed to this Account.</v>
          </cell>
          <cell r="V356" t="str">
            <v>No entries allowed to this Account.</v>
          </cell>
          <cell r="W356">
            <v>1</v>
          </cell>
        </row>
        <row r="357">
          <cell r="C357">
            <v>58100</v>
          </cell>
          <cell r="D357" t="str">
            <v>Dues and Fees</v>
          </cell>
          <cell r="E357" t="str">
            <v>Y</v>
          </cell>
          <cell r="H357" t="str">
            <v>Reporting Level Account only.  Transactional entries are NOT allowed with this Account.</v>
          </cell>
          <cell r="I357" t="str">
            <v>N/A</v>
          </cell>
          <cell r="J357" t="str">
            <v>N/A</v>
          </cell>
          <cell r="K357" t="str">
            <v>N/A</v>
          </cell>
          <cell r="L357" t="str">
            <v>N/A</v>
          </cell>
          <cell r="M357" t="str">
            <v>N/A</v>
          </cell>
          <cell r="N357" t="str">
            <v>N/A</v>
          </cell>
          <cell r="O357">
            <v>0</v>
          </cell>
          <cell r="Q357" t="str">
            <v>No entries allowed to this Account.</v>
          </cell>
          <cell r="R357" t="str">
            <v>No entries allowed to this Account.</v>
          </cell>
          <cell r="S357" t="str">
            <v>No entries allowed to this Account.</v>
          </cell>
          <cell r="T357" t="str">
            <v>No entries allowed to this Account.</v>
          </cell>
          <cell r="U357" t="str">
            <v>No entries allowed to this Account.</v>
          </cell>
          <cell r="V357" t="str">
            <v>No entries allowed to this Account.</v>
          </cell>
          <cell r="W357">
            <v>2</v>
          </cell>
        </row>
        <row r="358">
          <cell r="C358">
            <v>58101</v>
          </cell>
          <cell r="D358" t="str">
            <v>Professional Organization Fees</v>
          </cell>
          <cell r="G358" t="str">
            <v>Add Location exception 06/18/09</v>
          </cell>
          <cell r="H358" t="str">
            <v>Refer to Object Intersection Rules.</v>
          </cell>
          <cell r="I358" t="str">
            <v>Direct Preferred or Wtd. Students</v>
          </cell>
          <cell r="J358" t="str">
            <v>Direct Required</v>
          </cell>
          <cell r="K358" t="str">
            <v>Direct Required</v>
          </cell>
          <cell r="L358" t="str">
            <v>Direct Required</v>
          </cell>
          <cell r="M358" t="str">
            <v>None.  Use 0000 only.</v>
          </cell>
          <cell r="N358">
            <v>1</v>
          </cell>
          <cell r="O358">
            <v>0</v>
          </cell>
          <cell r="P358">
            <v>1</v>
          </cell>
          <cell r="Q358" t="str">
            <v>Any Fund Types except 40 and 90.</v>
          </cell>
          <cell r="R358" t="str">
            <v>Any Location Types and related departments or school locations except 99|997, 99|998, and Location Type 15.  Can use the 99|999 with the Assigned Allocation Method.</v>
          </cell>
          <cell r="S358" t="str">
            <v>Any Function except 000, 111, 112, 113, 223, 411, 421, 432, 441, 997, 998, and 999.</v>
          </cell>
          <cell r="T358" t="str">
            <v>Any Program except 97, 98, and 99.</v>
          </cell>
          <cell r="U358" t="str">
            <v>May not use Subjects 9700, 9800, or 9900.  Refer to the General Function/Subject Rules and the required Location Type/Subject Rules for guidance on determining the proper Subject account(s) to use with Function and Location accounts, respectively.</v>
          </cell>
          <cell r="V358" t="str">
            <v>Use Job Classification 0000 only for Non-Compensation and Non-Benefit Costs.</v>
          </cell>
          <cell r="W358">
            <v>3</v>
          </cell>
        </row>
        <row r="359">
          <cell r="C359">
            <v>58102</v>
          </cell>
          <cell r="D359" t="str">
            <v>Other Dues and Fees</v>
          </cell>
          <cell r="G359" t="str">
            <v>Add Location exception 06/18/09</v>
          </cell>
          <cell r="H359" t="str">
            <v>Refer to Object Intersection Rules.</v>
          </cell>
          <cell r="I359" t="str">
            <v>Direct Preferred or Wtd. Students</v>
          </cell>
          <cell r="J359" t="str">
            <v>Direct Required</v>
          </cell>
          <cell r="K359" t="str">
            <v>Direct Required</v>
          </cell>
          <cell r="L359" t="str">
            <v>Direct Required</v>
          </cell>
          <cell r="M359" t="str">
            <v>None.  Use 0000 only.</v>
          </cell>
          <cell r="N359">
            <v>1</v>
          </cell>
          <cell r="O359">
            <v>0</v>
          </cell>
          <cell r="P359">
            <v>1</v>
          </cell>
          <cell r="Q359" t="str">
            <v>Any Fund Types except 40 and 90.</v>
          </cell>
          <cell r="R359" t="str">
            <v>Any Location Types and related departments or school locations except 99|997, 99|998, and Location Type 15.  Can use the 99|999 with the Assigned Allocation Method.</v>
          </cell>
          <cell r="S359" t="str">
            <v>Any Function except 000, 111, 112, 113, 223, 411, 421, 432, 441, 997, 998, and 999.</v>
          </cell>
          <cell r="T359" t="str">
            <v>Any Program except 97, 98, and 99.</v>
          </cell>
          <cell r="U359" t="str">
            <v>May not use Subjects 9700, 9800, or 9900.  Refer to the General Function/Subject Rules and the required Location Type/Subject Rules for guidance on determining the proper Subject account(s) to use with Function and Location accounts, respectively.</v>
          </cell>
          <cell r="V359" t="str">
            <v>Use Job Classification 0000 only for Non-Compensation and Non-Benefit Costs.</v>
          </cell>
          <cell r="W359">
            <v>3</v>
          </cell>
        </row>
        <row r="360">
          <cell r="C360">
            <v>58103</v>
          </cell>
          <cell r="D360" t="str">
            <v>Bank Fees</v>
          </cell>
          <cell r="G360" t="str">
            <v>Added 12/29; Add Location exception 06/18/09</v>
          </cell>
          <cell r="H360" t="str">
            <v>Refer to Object Intersection Rules.</v>
          </cell>
          <cell r="I360" t="str">
            <v>Direct Preferred or Wtd. Students</v>
          </cell>
          <cell r="J360" t="str">
            <v>Direct Required</v>
          </cell>
          <cell r="K360" t="str">
            <v>Direct Required</v>
          </cell>
          <cell r="L360" t="str">
            <v>Direct Required</v>
          </cell>
          <cell r="M360" t="str">
            <v>None.  Use 0000 only.</v>
          </cell>
          <cell r="N360">
            <v>1</v>
          </cell>
          <cell r="O360">
            <v>0</v>
          </cell>
          <cell r="Q360" t="str">
            <v>Any Fund Types except 40 and 90.</v>
          </cell>
          <cell r="R360" t="str">
            <v>Any Location Types and related departments or school locations except 99|997, 99|998, and Location Type 15.  Can use the 99|999 with the Assigned Allocation Method.</v>
          </cell>
          <cell r="S360" t="str">
            <v>Function 332 only.</v>
          </cell>
          <cell r="T360" t="str">
            <v>Program 10 Series only.</v>
          </cell>
          <cell r="U360" t="str">
            <v>Subject 2500 only.</v>
          </cell>
          <cell r="V360" t="str">
            <v>Use Job Classification 0000 only for Non-Compensation and Non-Benefit Costs.</v>
          </cell>
          <cell r="W360">
            <v>3</v>
          </cell>
        </row>
        <row r="361">
          <cell r="C361">
            <v>58104</v>
          </cell>
          <cell r="D361" t="str">
            <v>License &amp; Permit Fees</v>
          </cell>
          <cell r="G361" t="str">
            <v>Added 5/11/09; Add Location exception 06/18/09</v>
          </cell>
          <cell r="H361" t="str">
            <v>Refer to Object Intersection Rules.</v>
          </cell>
          <cell r="I361" t="str">
            <v>Direct Preferred or Wtd. Students</v>
          </cell>
          <cell r="J361" t="str">
            <v>Direct Required</v>
          </cell>
          <cell r="K361" t="str">
            <v>Direct Required</v>
          </cell>
          <cell r="L361" t="str">
            <v>Direct Required</v>
          </cell>
          <cell r="M361" t="str">
            <v>None.  Use 0000 only.</v>
          </cell>
          <cell r="N361">
            <v>1</v>
          </cell>
          <cell r="O361">
            <v>0</v>
          </cell>
          <cell r="Q361" t="str">
            <v>Any Fund Types except 40 and 90.</v>
          </cell>
          <cell r="R361" t="str">
            <v>Any Location Types and related departments or school locations except 99|997, 99|998, and Location Type 15.  Can use the 99|999 with the Assigned Allocation Method.</v>
          </cell>
          <cell r="S361" t="str">
            <v>Functions 321, 332, 422 only.</v>
          </cell>
          <cell r="T361" t="str">
            <v>Program 10 Series only.</v>
          </cell>
          <cell r="U361" t="str">
            <v>Subject 2500 only.</v>
          </cell>
          <cell r="V361" t="str">
            <v>Use Job Classification 0000 only for Non-Compensation and Non-Benefit Costs.</v>
          </cell>
          <cell r="W361">
            <v>3</v>
          </cell>
        </row>
        <row r="362">
          <cell r="C362">
            <v>58200</v>
          </cell>
          <cell r="D362" t="str">
            <v>Judgments Against the School District</v>
          </cell>
          <cell r="H362" t="str">
            <v>Reporting Level Account only.  Transactional entries are NOT allowed with this Account.</v>
          </cell>
          <cell r="I362" t="str">
            <v>N/A</v>
          </cell>
          <cell r="J362" t="str">
            <v>N/A</v>
          </cell>
          <cell r="K362" t="str">
            <v>N/A</v>
          </cell>
          <cell r="L362" t="str">
            <v>N/A</v>
          </cell>
          <cell r="M362" t="str">
            <v>N/A</v>
          </cell>
          <cell r="N362" t="str">
            <v>N/A</v>
          </cell>
          <cell r="O362">
            <v>0</v>
          </cell>
          <cell r="Q362" t="str">
            <v>No entries allowed to this Account.</v>
          </cell>
          <cell r="R362" t="str">
            <v>No entries allowed to this Account.</v>
          </cell>
          <cell r="S362" t="str">
            <v>No entries allowed to this Account.</v>
          </cell>
          <cell r="T362" t="str">
            <v>No entries allowed to this Account.</v>
          </cell>
          <cell r="U362" t="str">
            <v>No entries allowed to this Account.</v>
          </cell>
          <cell r="V362" t="str">
            <v>No entries allowed to this Account.</v>
          </cell>
          <cell r="W362">
            <v>2</v>
          </cell>
        </row>
        <row r="363">
          <cell r="C363">
            <v>58201</v>
          </cell>
          <cell r="D363" t="str">
            <v>Tax Liability/Penalty</v>
          </cell>
          <cell r="H363" t="str">
            <v>Refer to Object Intersection Rules.</v>
          </cell>
          <cell r="I363" t="str">
            <v>Direct Required</v>
          </cell>
          <cell r="J363" t="str">
            <v>Direct Required</v>
          </cell>
          <cell r="K363" t="str">
            <v>Direct Required</v>
          </cell>
          <cell r="L363" t="str">
            <v>Direct Required</v>
          </cell>
          <cell r="M363" t="str">
            <v>None.  Use 0000 only.</v>
          </cell>
          <cell r="N363">
            <v>0</v>
          </cell>
          <cell r="O363">
            <v>0</v>
          </cell>
          <cell r="Q363" t="str">
            <v>Any Fund Types except 40 and 90.</v>
          </cell>
          <cell r="R363" t="str">
            <v>Location 00|000 only.</v>
          </cell>
          <cell r="S363" t="str">
            <v>Functions 332 and 441 only.</v>
          </cell>
          <cell r="T363" t="str">
            <v>Program 00 only.</v>
          </cell>
          <cell r="U363" t="str">
            <v>Subject 2500 only.</v>
          </cell>
          <cell r="V363" t="str">
            <v>Use Job Classification 0000 only for Non-Compensation and Non-Benefit Costs.</v>
          </cell>
          <cell r="W363">
            <v>3</v>
          </cell>
        </row>
        <row r="364">
          <cell r="C364">
            <v>58206</v>
          </cell>
          <cell r="D364" t="str">
            <v>Claims and Settlements</v>
          </cell>
          <cell r="G364" t="str">
            <v>Added 11/30/07</v>
          </cell>
          <cell r="H364" t="str">
            <v>Refer to Object Intersection Rules.</v>
          </cell>
          <cell r="I364" t="str">
            <v>Direct Required</v>
          </cell>
          <cell r="J364" t="str">
            <v>Direct Required</v>
          </cell>
          <cell r="K364" t="str">
            <v>Direct Required</v>
          </cell>
          <cell r="L364" t="str">
            <v>Direct Required</v>
          </cell>
          <cell r="M364" t="str">
            <v>None.  Use 0000 only.</v>
          </cell>
          <cell r="N364">
            <v>0</v>
          </cell>
          <cell r="O364">
            <v>0</v>
          </cell>
          <cell r="P364">
            <v>1</v>
          </cell>
          <cell r="Q364" t="str">
            <v>Any Fund Types except 40 and 90.</v>
          </cell>
          <cell r="R364" t="str">
            <v>Location 00|000 only.</v>
          </cell>
          <cell r="S364" t="str">
            <v>Functions 441 and 532 only.</v>
          </cell>
          <cell r="T364" t="str">
            <v>Any Program except 97, 98, and 99.</v>
          </cell>
          <cell r="U364" t="str">
            <v>Subject 2500 only.</v>
          </cell>
          <cell r="V364" t="str">
            <v>Use Job Classification 0000 only for Non-Compensation and Non-Benefit Costs.</v>
          </cell>
          <cell r="W364">
            <v>3</v>
          </cell>
        </row>
        <row r="365">
          <cell r="C365">
            <v>58300</v>
          </cell>
          <cell r="D365" t="str">
            <v>Debt-Related Expenditures/Expenses</v>
          </cell>
          <cell r="H365" t="str">
            <v>Reporting Level Account only.  Transactional entries are NOT allowed with this Account.</v>
          </cell>
          <cell r="I365" t="str">
            <v>N/A</v>
          </cell>
          <cell r="J365" t="str">
            <v>N/A</v>
          </cell>
          <cell r="K365" t="str">
            <v>N/A</v>
          </cell>
          <cell r="L365" t="str">
            <v>N/A</v>
          </cell>
          <cell r="M365" t="str">
            <v>N/A</v>
          </cell>
          <cell r="N365" t="str">
            <v>N/A</v>
          </cell>
          <cell r="O365">
            <v>0</v>
          </cell>
          <cell r="Q365" t="str">
            <v>No entries allowed to this Account.</v>
          </cell>
          <cell r="R365" t="str">
            <v>No entries allowed to this Account.</v>
          </cell>
          <cell r="S365" t="str">
            <v>No entries allowed to this Account.</v>
          </cell>
          <cell r="T365" t="str">
            <v>No entries allowed to this Account.</v>
          </cell>
          <cell r="U365" t="str">
            <v>No entries allowed to this Account.</v>
          </cell>
          <cell r="V365" t="str">
            <v>No entries allowed to this Account.</v>
          </cell>
          <cell r="W365">
            <v>2</v>
          </cell>
        </row>
        <row r="366">
          <cell r="C366">
            <v>58310</v>
          </cell>
          <cell r="D366" t="str">
            <v>Redemption of Principal</v>
          </cell>
          <cell r="E366" t="str">
            <v>Y</v>
          </cell>
          <cell r="H366" t="str">
            <v>Refer to Object Intersection Rules.</v>
          </cell>
          <cell r="I366" t="str">
            <v>Direct Required</v>
          </cell>
          <cell r="J366" t="str">
            <v>Direct Required</v>
          </cell>
          <cell r="K366" t="str">
            <v>Direct Required</v>
          </cell>
          <cell r="L366" t="str">
            <v>Direct Required</v>
          </cell>
          <cell r="M366" t="str">
            <v>None.  Use 0000 only.</v>
          </cell>
          <cell r="N366">
            <v>0</v>
          </cell>
          <cell r="O366">
            <v>0</v>
          </cell>
          <cell r="Q366" t="str">
            <v>Fund Type 40 only.</v>
          </cell>
          <cell r="R366" t="str">
            <v>Location 16|000 only.</v>
          </cell>
          <cell r="S366" t="str">
            <v>Function 421 only.</v>
          </cell>
          <cell r="T366" t="str">
            <v>Program 00 only.</v>
          </cell>
          <cell r="U366" t="str">
            <v>Subject 2500 only.</v>
          </cell>
          <cell r="V366" t="str">
            <v>Use Job Classification 0000 only for Non-Compensation and Non-Benefit Costs.</v>
          </cell>
          <cell r="W366">
            <v>3</v>
          </cell>
        </row>
        <row r="367">
          <cell r="C367">
            <v>58311</v>
          </cell>
          <cell r="D367" t="str">
            <v>Bond Principal Payment</v>
          </cell>
          <cell r="H367" t="str">
            <v>Refer to Object Intersection Rules.</v>
          </cell>
          <cell r="I367" t="str">
            <v>Direct Required</v>
          </cell>
          <cell r="J367" t="str">
            <v>Direct Required</v>
          </cell>
          <cell r="K367" t="str">
            <v>Direct Required</v>
          </cell>
          <cell r="L367" t="str">
            <v>Direct Required</v>
          </cell>
          <cell r="M367" t="str">
            <v>None.  Use 0000 only.</v>
          </cell>
          <cell r="N367">
            <v>0</v>
          </cell>
          <cell r="O367">
            <v>0</v>
          </cell>
          <cell r="Q367" t="str">
            <v>Fund Type 40 only.</v>
          </cell>
          <cell r="R367" t="str">
            <v>Location 16|000 only.</v>
          </cell>
          <cell r="S367" t="str">
            <v>Function 421 only.</v>
          </cell>
          <cell r="T367" t="str">
            <v>Program 00 only.</v>
          </cell>
          <cell r="U367" t="str">
            <v>Subject 2500 only.</v>
          </cell>
          <cell r="V367" t="str">
            <v>Use Job Classification 0000 only for Non-Compensation and Non-Benefit Costs.</v>
          </cell>
          <cell r="W367">
            <v>3</v>
          </cell>
        </row>
        <row r="368">
          <cell r="C368">
            <v>58313</v>
          </cell>
          <cell r="D368" t="str">
            <v>Special Revenue Bond Principal Payment</v>
          </cell>
          <cell r="H368" t="str">
            <v>Refer to Object Intersection Rules.</v>
          </cell>
          <cell r="I368" t="str">
            <v>Direct Required</v>
          </cell>
          <cell r="J368" t="str">
            <v>Direct Required</v>
          </cell>
          <cell r="K368" t="str">
            <v>Direct Required</v>
          </cell>
          <cell r="L368" t="str">
            <v>Direct Required</v>
          </cell>
          <cell r="M368" t="str">
            <v>None.  Use 0000 only.</v>
          </cell>
          <cell r="N368">
            <v>0</v>
          </cell>
          <cell r="O368">
            <v>0</v>
          </cell>
          <cell r="Q368" t="str">
            <v>Fund Type 40 only.</v>
          </cell>
          <cell r="R368" t="str">
            <v>Location 16|000 only.</v>
          </cell>
          <cell r="S368" t="str">
            <v>Function 421 only.</v>
          </cell>
          <cell r="T368" t="str">
            <v>Program 00 only.</v>
          </cell>
          <cell r="U368" t="str">
            <v>Subject 2500 only.</v>
          </cell>
          <cell r="V368" t="str">
            <v>Use Job Classification 0000 only for Non-Compensation and Non-Benefit Costs.</v>
          </cell>
          <cell r="W368">
            <v>3</v>
          </cell>
        </row>
        <row r="369">
          <cell r="C369">
            <v>58315</v>
          </cell>
          <cell r="D369" t="str">
            <v>Redemption of Principal - Non Debt Service Funds</v>
          </cell>
          <cell r="H369" t="str">
            <v>Refer to Object Intersection Rules.</v>
          </cell>
          <cell r="I369" t="str">
            <v>Direct Required</v>
          </cell>
          <cell r="J369" t="str">
            <v>Direct Required</v>
          </cell>
          <cell r="K369" t="str">
            <v>Direct Required</v>
          </cell>
          <cell r="L369" t="str">
            <v>Direct Required</v>
          </cell>
          <cell r="M369" t="str">
            <v>None.  Use 0000 only.</v>
          </cell>
          <cell r="N369">
            <v>0</v>
          </cell>
          <cell r="O369">
            <v>0</v>
          </cell>
          <cell r="Q369" t="str">
            <v>Fund Types 10, 30, 31, 32 and 60 only.</v>
          </cell>
          <cell r="R369" t="str">
            <v>Location 16|000 only.</v>
          </cell>
          <cell r="S369" t="str">
            <v>Functions 332 and 422 only</v>
          </cell>
          <cell r="T369" t="str">
            <v>Program 00 only.</v>
          </cell>
          <cell r="U369" t="str">
            <v>Subject 2500 only.</v>
          </cell>
          <cell r="V369" t="str">
            <v>Use Job Classification 0000 only for Non-Compensation and Non-Benefit Costs.</v>
          </cell>
          <cell r="W369">
            <v>3</v>
          </cell>
        </row>
        <row r="370">
          <cell r="C370">
            <v>58320</v>
          </cell>
          <cell r="D370" t="str">
            <v>Interest</v>
          </cell>
          <cell r="E370" t="str">
            <v>Y</v>
          </cell>
          <cell r="H370" t="str">
            <v>Refer to Object Intersection Rules.</v>
          </cell>
          <cell r="I370" t="str">
            <v>Direct Required</v>
          </cell>
          <cell r="J370" t="str">
            <v>Direct Required</v>
          </cell>
          <cell r="K370" t="str">
            <v>Direct Required</v>
          </cell>
          <cell r="L370" t="str">
            <v>Direct Required</v>
          </cell>
          <cell r="M370" t="str">
            <v>None.  Use 0000 only.</v>
          </cell>
          <cell r="N370">
            <v>0</v>
          </cell>
          <cell r="O370">
            <v>0</v>
          </cell>
          <cell r="Q370" t="str">
            <v>Fund Type 40 only.</v>
          </cell>
          <cell r="R370" t="str">
            <v>Location 16|000 only.</v>
          </cell>
          <cell r="S370" t="str">
            <v>Functions 332 and 421 only</v>
          </cell>
          <cell r="T370" t="str">
            <v>Program 00 only.</v>
          </cell>
          <cell r="U370" t="str">
            <v>Subject 2500 only.</v>
          </cell>
          <cell r="V370" t="str">
            <v>Use Job Classification 0000 only for Non-Compensation and Non-Benefit Costs.</v>
          </cell>
          <cell r="W370">
            <v>3</v>
          </cell>
        </row>
        <row r="371">
          <cell r="C371">
            <v>58322</v>
          </cell>
          <cell r="D371" t="str">
            <v>Bond Interest Payment</v>
          </cell>
          <cell r="H371" t="str">
            <v>Refer to Object Intersection Rules.</v>
          </cell>
          <cell r="I371" t="str">
            <v>Direct Required</v>
          </cell>
          <cell r="J371" t="str">
            <v>Direct Required</v>
          </cell>
          <cell r="K371" t="str">
            <v>Direct Required</v>
          </cell>
          <cell r="L371" t="str">
            <v>Direct Required</v>
          </cell>
          <cell r="M371" t="str">
            <v>None.  Use 0000 only.</v>
          </cell>
          <cell r="N371">
            <v>0</v>
          </cell>
          <cell r="O371">
            <v>0</v>
          </cell>
          <cell r="Q371" t="str">
            <v>Fund Type 40 only.</v>
          </cell>
          <cell r="R371" t="str">
            <v>Location 16|000 only.</v>
          </cell>
          <cell r="S371" t="str">
            <v>Function 421 only.</v>
          </cell>
          <cell r="T371" t="str">
            <v>Program 00 only.</v>
          </cell>
          <cell r="U371" t="str">
            <v>Subject 2500 only.</v>
          </cell>
          <cell r="V371" t="str">
            <v>Use Job Classification 0000 only for Non-Compensation and Non-Benefit Costs.</v>
          </cell>
          <cell r="W371">
            <v>3</v>
          </cell>
        </row>
        <row r="372">
          <cell r="C372">
            <v>58324</v>
          </cell>
          <cell r="D372" t="str">
            <v>Special Revenue Bond Interest Payment</v>
          </cell>
          <cell r="H372" t="str">
            <v>Refer to Object Intersection Rules.</v>
          </cell>
          <cell r="I372" t="str">
            <v>Direct Required</v>
          </cell>
          <cell r="J372" t="str">
            <v>Direct Required</v>
          </cell>
          <cell r="K372" t="str">
            <v>Direct Required</v>
          </cell>
          <cell r="L372" t="str">
            <v>Direct Required</v>
          </cell>
          <cell r="M372" t="str">
            <v>None.  Use 0000 only.</v>
          </cell>
          <cell r="N372">
            <v>0</v>
          </cell>
          <cell r="O372">
            <v>0</v>
          </cell>
          <cell r="Q372" t="str">
            <v>Fund Type 40 only.</v>
          </cell>
          <cell r="R372" t="str">
            <v>Location 16|000 only.</v>
          </cell>
          <cell r="S372" t="str">
            <v>Function 421 only.</v>
          </cell>
          <cell r="T372" t="str">
            <v>Program 00 only.</v>
          </cell>
          <cell r="U372" t="str">
            <v>Subject 2500 only.</v>
          </cell>
          <cell r="V372" t="str">
            <v>Use Job Classification 0000 only for Non-Compensation and Non-Benefit Costs.</v>
          </cell>
          <cell r="W372">
            <v>3</v>
          </cell>
        </row>
        <row r="373">
          <cell r="C373">
            <v>58325</v>
          </cell>
          <cell r="D373" t="str">
            <v>Interest Payment - Non Debt Service Funds</v>
          </cell>
          <cell r="H373" t="str">
            <v>Refer to Object Intersection Rules.</v>
          </cell>
          <cell r="I373" t="str">
            <v>Direct Required</v>
          </cell>
          <cell r="J373" t="str">
            <v>Direct Required</v>
          </cell>
          <cell r="K373" t="str">
            <v>Direct Required</v>
          </cell>
          <cell r="L373" t="str">
            <v>Direct Required</v>
          </cell>
          <cell r="M373" t="str">
            <v>None.  Use 0000 only.</v>
          </cell>
          <cell r="N373">
            <v>0</v>
          </cell>
          <cell r="O373">
            <v>0</v>
          </cell>
          <cell r="Q373" t="str">
            <v>Fund Types 10, 30, 31, 32 and 60 only.</v>
          </cell>
          <cell r="R373" t="str">
            <v>Location 16|000 only.</v>
          </cell>
          <cell r="S373" t="str">
            <v>Functions 332 and 422 only</v>
          </cell>
          <cell r="T373" t="str">
            <v>Program 00 only.</v>
          </cell>
          <cell r="U373" t="str">
            <v>Subject 2500 only.</v>
          </cell>
          <cell r="V373" t="str">
            <v>Use Job Classification 0000 only for Non-Compensation and Non-Benefit Costs.</v>
          </cell>
          <cell r="W373">
            <v>3</v>
          </cell>
        </row>
        <row r="374">
          <cell r="C374">
            <v>58330</v>
          </cell>
          <cell r="D374" t="str">
            <v>Amortization of Bond Issuance and Other Debt-Related Costs</v>
          </cell>
          <cell r="H374" t="str">
            <v>Refer to Object Intersection Rules.</v>
          </cell>
          <cell r="I374" t="str">
            <v>Direct Required</v>
          </cell>
          <cell r="J374" t="str">
            <v>Direct Required</v>
          </cell>
          <cell r="K374" t="str">
            <v>Direct Required</v>
          </cell>
          <cell r="L374" t="str">
            <v>Direct Required</v>
          </cell>
          <cell r="M374" t="str">
            <v>None.  Use 0000 only.</v>
          </cell>
          <cell r="N374">
            <v>0</v>
          </cell>
          <cell r="O374">
            <v>0</v>
          </cell>
          <cell r="Q374" t="str">
            <v>Fund Types 60, 70, and 80 only for Districts.  Charters may use Fund Type 40 also.</v>
          </cell>
          <cell r="R374" t="str">
            <v>Location 16|000 only.</v>
          </cell>
          <cell r="S374" t="str">
            <v>Function 421 only.</v>
          </cell>
          <cell r="T374" t="str">
            <v>Program 00 only.</v>
          </cell>
          <cell r="U374" t="str">
            <v>Subject 2500 only.</v>
          </cell>
          <cell r="V374" t="str">
            <v>Use Job Classification 0000 only for Non-Compensation and Non-Benefit Costs.</v>
          </cell>
          <cell r="W374">
            <v>3</v>
          </cell>
        </row>
        <row r="375">
          <cell r="C375">
            <v>58340</v>
          </cell>
          <cell r="D375" t="str">
            <v>Amortization of Premium and Discount on Issuance of Bonds</v>
          </cell>
          <cell r="H375" t="str">
            <v>Refer to Object Intersection Rules.</v>
          </cell>
          <cell r="I375" t="str">
            <v>Direct Required</v>
          </cell>
          <cell r="J375" t="str">
            <v>Direct Required</v>
          </cell>
          <cell r="K375" t="str">
            <v>Direct Required</v>
          </cell>
          <cell r="L375" t="str">
            <v>Direct Required</v>
          </cell>
          <cell r="M375" t="str">
            <v>None.  Use 0000 only.</v>
          </cell>
          <cell r="N375">
            <v>0</v>
          </cell>
          <cell r="O375">
            <v>0</v>
          </cell>
          <cell r="Q375" t="str">
            <v>Fund Types 60, 70, and 80 only for Districts.  Charters may use Fund Type 40 also.</v>
          </cell>
          <cell r="R375" t="str">
            <v>Location 16|000 only.</v>
          </cell>
          <cell r="S375" t="str">
            <v>Function 421 only.</v>
          </cell>
          <cell r="T375" t="str">
            <v>Program 00 only.</v>
          </cell>
          <cell r="U375" t="str">
            <v>Subject 2500 only.</v>
          </cell>
          <cell r="V375" t="str">
            <v>Use Job Classification 0000 only for Non-Compensation and Non-Benefit Costs.</v>
          </cell>
          <cell r="W375">
            <v>3</v>
          </cell>
        </row>
        <row r="376">
          <cell r="C376">
            <v>58341</v>
          </cell>
          <cell r="D376" t="str">
            <v>Bond Fees</v>
          </cell>
          <cell r="G376" t="str">
            <v>Added 3/10/11</v>
          </cell>
          <cell r="H376" t="str">
            <v>Refer to Object Intersection Rules.</v>
          </cell>
          <cell r="I376" t="str">
            <v>Direct Required</v>
          </cell>
          <cell r="J376" t="str">
            <v>Direct Required</v>
          </cell>
          <cell r="K376" t="str">
            <v>Direct Required</v>
          </cell>
          <cell r="L376" t="str">
            <v>Direct Required</v>
          </cell>
          <cell r="M376" t="str">
            <v>None.  Use 0000 only.</v>
          </cell>
          <cell r="N376">
            <v>0</v>
          </cell>
          <cell r="O376">
            <v>0</v>
          </cell>
          <cell r="Q376" t="str">
            <v>Fund Types 60, 70, and 80 only for Districts.  Charters may use Fund Type 40 also.</v>
          </cell>
          <cell r="R376" t="str">
            <v>Location 16|000 only.</v>
          </cell>
          <cell r="S376" t="str">
            <v>Function 421 only.</v>
          </cell>
          <cell r="T376" t="str">
            <v>Program 00 only.</v>
          </cell>
          <cell r="U376" t="str">
            <v>Subject 2500 only.</v>
          </cell>
          <cell r="V376" t="str">
            <v>Use Job Classification 0000 only for Non-Compensation and Non-Benefit Costs.</v>
          </cell>
          <cell r="W376">
            <v>3</v>
          </cell>
        </row>
        <row r="377">
          <cell r="C377">
            <v>58400</v>
          </cell>
          <cell r="D377" t="str">
            <v>Property Taxes</v>
          </cell>
          <cell r="G377" t="str">
            <v>Changed Name 5/11/09</v>
          </cell>
          <cell r="H377" t="str">
            <v>Reporting Level Account only.  Transactional entries are NOT allowed with this Account.</v>
          </cell>
          <cell r="I377" t="str">
            <v>N/A</v>
          </cell>
          <cell r="J377" t="str">
            <v>N/A</v>
          </cell>
          <cell r="K377" t="str">
            <v>N/A</v>
          </cell>
          <cell r="L377" t="str">
            <v>N/A</v>
          </cell>
          <cell r="M377" t="str">
            <v>N/A</v>
          </cell>
          <cell r="N377" t="str">
            <v>N/A</v>
          </cell>
          <cell r="O377">
            <v>0</v>
          </cell>
          <cell r="Q377" t="str">
            <v>No entries allowed to this Account.</v>
          </cell>
          <cell r="R377" t="str">
            <v>No entries allowed to this Account.</v>
          </cell>
          <cell r="S377" t="str">
            <v>No entries allowed to this Account.</v>
          </cell>
          <cell r="T377" t="str">
            <v>No entries allowed to this Account.</v>
          </cell>
          <cell r="U377" t="str">
            <v>No entries allowed to this Account.</v>
          </cell>
          <cell r="V377" t="str">
            <v>No entries allowed to this Account.</v>
          </cell>
          <cell r="W377">
            <v>2</v>
          </cell>
        </row>
        <row r="378">
          <cell r="C378">
            <v>58401</v>
          </cell>
          <cell r="D378" t="str">
            <v>Real and Personal Property Tax Payment</v>
          </cell>
          <cell r="G378" t="str">
            <v>Added 5/11/09; add Location exception 06/18/09</v>
          </cell>
          <cell r="H378" t="str">
            <v>Refer to Object Intersection Rules.</v>
          </cell>
          <cell r="I378" t="str">
            <v>Direct Required</v>
          </cell>
          <cell r="J378" t="str">
            <v>Direct Required</v>
          </cell>
          <cell r="K378" t="str">
            <v>Direct Required</v>
          </cell>
          <cell r="L378" t="str">
            <v>Direct Required</v>
          </cell>
          <cell r="M378" t="str">
            <v>None.  Use 0000 only.</v>
          </cell>
          <cell r="N378">
            <v>0</v>
          </cell>
          <cell r="O378">
            <v>0</v>
          </cell>
          <cell r="Q378" t="str">
            <v>Any Fund Types except 40 and 90.</v>
          </cell>
          <cell r="R378" t="str">
            <v>Any Location Type and related departments or school locations except 99|997, 99|998, 99|999 and Location Type 15.</v>
          </cell>
          <cell r="S378" t="str">
            <v>Function 332 only.</v>
          </cell>
          <cell r="T378" t="str">
            <v>Program 00 only.</v>
          </cell>
          <cell r="U378" t="str">
            <v>Subject 2500 only.</v>
          </cell>
          <cell r="V378" t="str">
            <v>Use Job Classification 0000 only for Non-Compensation and Non-Benefit Costs.</v>
          </cell>
          <cell r="W378">
            <v>3</v>
          </cell>
        </row>
        <row r="379">
          <cell r="C379">
            <v>58500</v>
          </cell>
          <cell r="D379" t="str">
            <v>Unassigned - Contact RIDE for validation.</v>
          </cell>
          <cell r="H379" t="str">
            <v>Reporting Level Account only.  Transactional entries are NOT allowed with this Account.</v>
          </cell>
          <cell r="I379" t="str">
            <v>N/A</v>
          </cell>
          <cell r="J379" t="str">
            <v>N/A</v>
          </cell>
          <cell r="K379" t="str">
            <v>N/A</v>
          </cell>
          <cell r="L379" t="str">
            <v>N/A</v>
          </cell>
          <cell r="M379" t="str">
            <v>N/A</v>
          </cell>
          <cell r="N379" t="str">
            <v>N/A</v>
          </cell>
          <cell r="O379">
            <v>0</v>
          </cell>
          <cell r="Q379" t="str">
            <v>No entries allowed to this Account.</v>
          </cell>
          <cell r="R379" t="str">
            <v>No entries allowed to this Account.</v>
          </cell>
          <cell r="S379" t="str">
            <v>No entries allowed to this Account.</v>
          </cell>
          <cell r="T379" t="str">
            <v>No entries allowed to this Account.</v>
          </cell>
          <cell r="U379" t="str">
            <v>No entries allowed to this Account.</v>
          </cell>
          <cell r="V379" t="str">
            <v>No entries allowed to this Account.</v>
          </cell>
          <cell r="W379">
            <v>2</v>
          </cell>
        </row>
        <row r="380">
          <cell r="C380">
            <v>58600</v>
          </cell>
          <cell r="D380" t="str">
            <v>Unassigned - Contact RIDE for validation.</v>
          </cell>
          <cell r="H380" t="str">
            <v>Reporting Level Account only.  Transactional entries are NOT allowed with this Account.</v>
          </cell>
          <cell r="I380" t="str">
            <v>N/A</v>
          </cell>
          <cell r="J380" t="str">
            <v>N/A</v>
          </cell>
          <cell r="K380" t="str">
            <v>N/A</v>
          </cell>
          <cell r="L380" t="str">
            <v>N/A</v>
          </cell>
          <cell r="M380" t="str">
            <v>N/A</v>
          </cell>
          <cell r="N380" t="str">
            <v>N/A</v>
          </cell>
          <cell r="O380">
            <v>0</v>
          </cell>
          <cell r="Q380" t="str">
            <v>No entries allowed to this Account.</v>
          </cell>
          <cell r="R380" t="str">
            <v>No entries allowed to this Account.</v>
          </cell>
          <cell r="S380" t="str">
            <v>No entries allowed to this Account.</v>
          </cell>
          <cell r="T380" t="str">
            <v>No entries allowed to this Account.</v>
          </cell>
          <cell r="U380" t="str">
            <v>No entries allowed to this Account.</v>
          </cell>
          <cell r="V380" t="str">
            <v>No entries allowed to this Account.</v>
          </cell>
          <cell r="W380">
            <v>2</v>
          </cell>
        </row>
        <row r="381">
          <cell r="C381">
            <v>58700</v>
          </cell>
          <cell r="D381" t="str">
            <v>Unassigned - Contact RIDE for validation.</v>
          </cell>
          <cell r="H381" t="str">
            <v>Reporting Level Account only.  Transactional entries are NOT allowed with this Account.</v>
          </cell>
          <cell r="I381" t="str">
            <v>N/A</v>
          </cell>
          <cell r="J381" t="str">
            <v>N/A</v>
          </cell>
          <cell r="K381" t="str">
            <v>N/A</v>
          </cell>
          <cell r="L381" t="str">
            <v>N/A</v>
          </cell>
          <cell r="M381" t="str">
            <v>N/A</v>
          </cell>
          <cell r="N381" t="str">
            <v>N/A</v>
          </cell>
          <cell r="O381">
            <v>0</v>
          </cell>
          <cell r="Q381" t="str">
            <v>No entries allowed to this Account.</v>
          </cell>
          <cell r="R381" t="str">
            <v>No entries allowed to this Account.</v>
          </cell>
          <cell r="S381" t="str">
            <v>No entries allowed to this Account.</v>
          </cell>
          <cell r="T381" t="str">
            <v>No entries allowed to this Account.</v>
          </cell>
          <cell r="U381" t="str">
            <v>No entries allowed to this Account.</v>
          </cell>
          <cell r="V381" t="str">
            <v>No entries allowed to this Account.</v>
          </cell>
          <cell r="W381">
            <v>2</v>
          </cell>
        </row>
        <row r="382">
          <cell r="C382">
            <v>58800</v>
          </cell>
          <cell r="D382" t="str">
            <v>Unassigned - Contact RIDE for validation.</v>
          </cell>
          <cell r="H382" t="str">
            <v>Reporting Level Account only.  Transactional entries are NOT allowed with this Account.</v>
          </cell>
          <cell r="I382" t="str">
            <v>N/A</v>
          </cell>
          <cell r="J382" t="str">
            <v>N/A</v>
          </cell>
          <cell r="K382" t="str">
            <v>N/A</v>
          </cell>
          <cell r="L382" t="str">
            <v>N/A</v>
          </cell>
          <cell r="M382" t="str">
            <v>N/A</v>
          </cell>
          <cell r="N382" t="str">
            <v>N/A</v>
          </cell>
          <cell r="O382">
            <v>0</v>
          </cell>
          <cell r="Q382" t="str">
            <v>No entries allowed to this Account.</v>
          </cell>
          <cell r="R382" t="str">
            <v>No entries allowed to this Account.</v>
          </cell>
          <cell r="S382" t="str">
            <v>No entries allowed to this Account.</v>
          </cell>
          <cell r="T382" t="str">
            <v>No entries allowed to this Account.</v>
          </cell>
          <cell r="U382" t="str">
            <v>No entries allowed to this Account.</v>
          </cell>
          <cell r="V382" t="str">
            <v>No entries allowed to this Account.</v>
          </cell>
          <cell r="W382">
            <v>2</v>
          </cell>
        </row>
        <row r="383">
          <cell r="C383">
            <v>58900</v>
          </cell>
          <cell r="D383" t="str">
            <v>Miscellaneous Expenditures</v>
          </cell>
          <cell r="H383" t="str">
            <v>Reporting Level Account only.  Transactional entries are NOT allowed with this Account.</v>
          </cell>
          <cell r="I383" t="str">
            <v>N/A</v>
          </cell>
          <cell r="J383" t="str">
            <v>N/A</v>
          </cell>
          <cell r="K383" t="str">
            <v>N/A</v>
          </cell>
          <cell r="L383" t="str">
            <v>N/A</v>
          </cell>
          <cell r="M383" t="str">
            <v>N/A</v>
          </cell>
          <cell r="N383" t="str">
            <v>N/A</v>
          </cell>
          <cell r="O383">
            <v>0</v>
          </cell>
          <cell r="Q383" t="str">
            <v>No entries allowed to this Account.</v>
          </cell>
          <cell r="R383" t="str">
            <v>No entries allowed to this Account.</v>
          </cell>
          <cell r="S383" t="str">
            <v>No entries allowed to this Account.</v>
          </cell>
          <cell r="T383" t="str">
            <v>No entries allowed to this Account.</v>
          </cell>
          <cell r="U383" t="str">
            <v>No entries allowed to this Account.</v>
          </cell>
          <cell r="V383" t="str">
            <v>No entries allowed to this Account.</v>
          </cell>
          <cell r="W383">
            <v>2</v>
          </cell>
        </row>
        <row r="384">
          <cell r="C384">
            <v>58901</v>
          </cell>
          <cell r="D384" t="str">
            <v>Other Miscellaneous Expenses</v>
          </cell>
          <cell r="G384" t="str">
            <v>add Location exception 06/18/09</v>
          </cell>
          <cell r="H384" t="str">
            <v>Refer to Object Intersection Rules.</v>
          </cell>
          <cell r="I384" t="str">
            <v>Direct Required</v>
          </cell>
          <cell r="J384" t="str">
            <v>Direct Required</v>
          </cell>
          <cell r="K384" t="str">
            <v>Direct Required</v>
          </cell>
          <cell r="L384" t="str">
            <v>Direct Required</v>
          </cell>
          <cell r="M384" t="str">
            <v>None.  Use 0000 only.</v>
          </cell>
          <cell r="N384">
            <v>0</v>
          </cell>
          <cell r="O384">
            <v>0</v>
          </cell>
          <cell r="Q384" t="str">
            <v>Any Fund Types except 40 and 90.</v>
          </cell>
          <cell r="R384" t="str">
            <v>Any Location Type and related departments or school locations except 99|997, 99|998, 99|999 and Location Type 15.</v>
          </cell>
          <cell r="S384" t="str">
            <v>Any Function except 000, 111, 112, 113, 511, 997, 998, and 999.</v>
          </cell>
          <cell r="T384" t="str">
            <v>Program 10 Series only.</v>
          </cell>
          <cell r="U384" t="str">
            <v>Subject 2500 only.</v>
          </cell>
          <cell r="V384" t="str">
            <v>Use Job Classification 0000 only for Non-Compensation and Non-Benefit Costs.</v>
          </cell>
          <cell r="W384">
            <v>3</v>
          </cell>
        </row>
        <row r="385">
          <cell r="C385">
            <v>58902</v>
          </cell>
          <cell r="D385" t="str">
            <v>Bad Debt Expense</v>
          </cell>
          <cell r="G385" t="str">
            <v>Added 11/15/10</v>
          </cell>
          <cell r="H385" t="str">
            <v>Refer to Object Intersection Rules.</v>
          </cell>
          <cell r="I385" t="str">
            <v>Direct Required</v>
          </cell>
          <cell r="J385" t="str">
            <v>Direct Required</v>
          </cell>
          <cell r="K385" t="str">
            <v>Direct Required</v>
          </cell>
          <cell r="L385" t="str">
            <v>Direct Required</v>
          </cell>
          <cell r="M385" t="str">
            <v>None.  Use 0000 only.</v>
          </cell>
          <cell r="N385">
            <v>0</v>
          </cell>
          <cell r="O385">
            <v>0</v>
          </cell>
          <cell r="Q385" t="str">
            <v>Any Fund Types except 40 and 90.</v>
          </cell>
          <cell r="R385" t="str">
            <v>Location 02|100 only.</v>
          </cell>
          <cell r="S385" t="str">
            <v>Function 332 only.</v>
          </cell>
          <cell r="T385" t="str">
            <v>Program 10 Series only.</v>
          </cell>
          <cell r="U385" t="str">
            <v>Subject 2500 only.</v>
          </cell>
          <cell r="V385" t="str">
            <v>Use Job Classification 0000 only for Non-Compensation and Non-Benefit Costs.</v>
          </cell>
        </row>
        <row r="386">
          <cell r="C386">
            <v>59000</v>
          </cell>
          <cell r="D386" t="str">
            <v>Other Items</v>
          </cell>
          <cell r="H386" t="str">
            <v>Reporting Level Account only.  Transactional entries are NOT allowed with this Account.</v>
          </cell>
          <cell r="I386" t="str">
            <v>N/A</v>
          </cell>
          <cell r="J386" t="str">
            <v>N/A</v>
          </cell>
          <cell r="K386" t="str">
            <v>N/A</v>
          </cell>
          <cell r="L386" t="str">
            <v>N/A</v>
          </cell>
          <cell r="M386" t="str">
            <v>N/A</v>
          </cell>
          <cell r="N386" t="str">
            <v>N/A</v>
          </cell>
          <cell r="O386">
            <v>0</v>
          </cell>
          <cell r="Q386" t="str">
            <v>No entries allowed to this Account.</v>
          </cell>
          <cell r="R386" t="str">
            <v>No entries allowed to this Account.</v>
          </cell>
          <cell r="S386" t="str">
            <v>No entries allowed to this Account.</v>
          </cell>
          <cell r="T386" t="str">
            <v>No entries allowed to this Account.</v>
          </cell>
          <cell r="U386" t="str">
            <v>No entries allowed to this Account.</v>
          </cell>
          <cell r="V386" t="str">
            <v>No entries allowed to this Account.</v>
          </cell>
          <cell r="W386">
            <v>1</v>
          </cell>
        </row>
        <row r="387">
          <cell r="C387">
            <v>59100</v>
          </cell>
          <cell r="D387" t="str">
            <v>Fund Transfers Out</v>
          </cell>
          <cell r="H387" t="str">
            <v>No entries allowed to this Account.  NOT Reported to Data Warehouse</v>
          </cell>
          <cell r="I387" t="str">
            <v>N/A</v>
          </cell>
          <cell r="J387" t="str">
            <v>N/A</v>
          </cell>
          <cell r="K387" t="str">
            <v>N/A</v>
          </cell>
          <cell r="L387" t="str">
            <v>N/A</v>
          </cell>
          <cell r="M387" t="str">
            <v>N/A</v>
          </cell>
          <cell r="N387" t="str">
            <v>N/A</v>
          </cell>
          <cell r="O387">
            <v>0</v>
          </cell>
          <cell r="Q387" t="str">
            <v>No entries allowed to this Account.</v>
          </cell>
          <cell r="R387" t="str">
            <v>No entries allowed to this Account.</v>
          </cell>
          <cell r="S387" t="str">
            <v>No entries allowed to this Account.</v>
          </cell>
          <cell r="T387" t="str">
            <v>No entries allowed to this Account.</v>
          </cell>
          <cell r="U387" t="str">
            <v>No entries allowed to this Account.</v>
          </cell>
          <cell r="V387" t="str">
            <v>No entries allowed to this Account.</v>
          </cell>
          <cell r="W387">
            <v>2</v>
          </cell>
        </row>
        <row r="388">
          <cell r="C388">
            <v>59101</v>
          </cell>
          <cell r="D388" t="str">
            <v>Fund Transfers Out - No. 1</v>
          </cell>
          <cell r="G388" t="str">
            <v>Added 2/25/10</v>
          </cell>
          <cell r="H388" t="str">
            <v>Entries allowed, but NOT Reported to Data Warehouse</v>
          </cell>
          <cell r="I388" t="str">
            <v>Direct Required</v>
          </cell>
          <cell r="J388" t="str">
            <v>Direct Required</v>
          </cell>
          <cell r="K388" t="str">
            <v>Direct Required</v>
          </cell>
          <cell r="L388" t="str">
            <v>Direct Required</v>
          </cell>
          <cell r="M388" t="str">
            <v>None.  Use 0000 only.</v>
          </cell>
          <cell r="N388">
            <v>0</v>
          </cell>
          <cell r="O388">
            <v>0</v>
          </cell>
          <cell r="Q388" t="str">
            <v>Any Fund Types except 90.</v>
          </cell>
          <cell r="R388" t="str">
            <v>Location 00|000 only.</v>
          </cell>
          <cell r="S388"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8" t="str">
            <v>Program 00 only.</v>
          </cell>
          <cell r="U388" t="str">
            <v>Subject 2500 only.</v>
          </cell>
          <cell r="V388" t="str">
            <v>Use Job Classification 0000 only for Non-Compensation and Non-Benefit Costs.</v>
          </cell>
          <cell r="W388">
            <v>3</v>
          </cell>
        </row>
        <row r="389">
          <cell r="C389">
            <v>59102</v>
          </cell>
          <cell r="D389" t="str">
            <v>Fund Transfers Out - No. 2</v>
          </cell>
          <cell r="G389" t="str">
            <v>Added 2/25/10</v>
          </cell>
          <cell r="H389" t="str">
            <v>Entries allowed, but NOT Reported to Data Warehouse</v>
          </cell>
          <cell r="I389" t="str">
            <v>Direct Required</v>
          </cell>
          <cell r="J389" t="str">
            <v>Direct Required</v>
          </cell>
          <cell r="K389" t="str">
            <v>Direct Required</v>
          </cell>
          <cell r="L389" t="str">
            <v>Direct Required</v>
          </cell>
          <cell r="M389" t="str">
            <v>None.  Use 0000 only.</v>
          </cell>
          <cell r="N389">
            <v>0</v>
          </cell>
          <cell r="O389">
            <v>0</v>
          </cell>
          <cell r="Q389" t="str">
            <v>Any Fund Types except 90.</v>
          </cell>
          <cell r="R389" t="str">
            <v>Location 00|000 only.</v>
          </cell>
          <cell r="S389"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9" t="str">
            <v>Program 00 only.</v>
          </cell>
          <cell r="U389" t="str">
            <v>Subject 2500 only.</v>
          </cell>
          <cell r="V389" t="str">
            <v>Use Job Classification 0000 only for Non-Compensation and Non-Benefit Costs.</v>
          </cell>
          <cell r="W389">
            <v>3</v>
          </cell>
        </row>
        <row r="390">
          <cell r="C390">
            <v>59103</v>
          </cell>
          <cell r="D390" t="str">
            <v>Fund Transfers Out - No. 3</v>
          </cell>
          <cell r="G390" t="str">
            <v>Added 2/25/10</v>
          </cell>
          <cell r="H390" t="str">
            <v>Entries allowed, but NOT Reported to Data Warehouse</v>
          </cell>
          <cell r="I390" t="str">
            <v>Direct Required</v>
          </cell>
          <cell r="J390" t="str">
            <v>Direct Required</v>
          </cell>
          <cell r="K390" t="str">
            <v>Direct Required</v>
          </cell>
          <cell r="L390" t="str">
            <v>Direct Required</v>
          </cell>
          <cell r="M390" t="str">
            <v>None.  Use 0000 only.</v>
          </cell>
          <cell r="N390">
            <v>0</v>
          </cell>
          <cell r="O390">
            <v>0</v>
          </cell>
          <cell r="Q390" t="str">
            <v>Any Fund Types except 90.</v>
          </cell>
          <cell r="R390" t="str">
            <v>Location 00|000 only.</v>
          </cell>
          <cell r="S390"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0" t="str">
            <v>Program 00 only.</v>
          </cell>
          <cell r="U390" t="str">
            <v>Subject 2500 only.</v>
          </cell>
          <cell r="V390" t="str">
            <v>Use Job Classification 0000 only for Non-Compensation and Non-Benefit Costs.</v>
          </cell>
          <cell r="W390">
            <v>3</v>
          </cell>
        </row>
        <row r="391">
          <cell r="C391">
            <v>59104</v>
          </cell>
          <cell r="D391" t="str">
            <v>Fund Transfers Out - No. 4</v>
          </cell>
          <cell r="G391" t="str">
            <v>Added 2/25/10</v>
          </cell>
          <cell r="H391" t="str">
            <v>Entries allowed, but NOT Reported to Data Warehouse</v>
          </cell>
          <cell r="I391" t="str">
            <v>Direct Required</v>
          </cell>
          <cell r="J391" t="str">
            <v>Direct Required</v>
          </cell>
          <cell r="K391" t="str">
            <v>Direct Required</v>
          </cell>
          <cell r="L391" t="str">
            <v>Direct Required</v>
          </cell>
          <cell r="M391" t="str">
            <v>None.  Use 0000 only.</v>
          </cell>
          <cell r="N391">
            <v>0</v>
          </cell>
          <cell r="O391">
            <v>0</v>
          </cell>
          <cell r="Q391" t="str">
            <v>Any Fund Types except 90.</v>
          </cell>
          <cell r="R391" t="str">
            <v>Location 00|000 only.</v>
          </cell>
          <cell r="S391"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1" t="str">
            <v>Program 00 only.</v>
          </cell>
          <cell r="U391" t="str">
            <v>Subject 2500 only.</v>
          </cell>
          <cell r="V391" t="str">
            <v>Use Job Classification 0000 only for Non-Compensation and Non-Benefit Costs.</v>
          </cell>
          <cell r="W391">
            <v>3</v>
          </cell>
        </row>
        <row r="392">
          <cell r="C392">
            <v>59105</v>
          </cell>
          <cell r="D392" t="str">
            <v>Fund Transfers Out - No. 5</v>
          </cell>
          <cell r="G392" t="str">
            <v>Added 2/25/10</v>
          </cell>
          <cell r="H392" t="str">
            <v>Entries allowed, but NOT Reported to Data Warehouse</v>
          </cell>
          <cell r="I392" t="str">
            <v>Direct Required</v>
          </cell>
          <cell r="J392" t="str">
            <v>Direct Required</v>
          </cell>
          <cell r="K392" t="str">
            <v>Direct Required</v>
          </cell>
          <cell r="L392" t="str">
            <v>Direct Required</v>
          </cell>
          <cell r="M392" t="str">
            <v>None.  Use 0000 only.</v>
          </cell>
          <cell r="N392">
            <v>0</v>
          </cell>
          <cell r="O392">
            <v>0</v>
          </cell>
          <cell r="Q392" t="str">
            <v>Any Fund Types except 90.</v>
          </cell>
          <cell r="R392" t="str">
            <v>Location 00|000 only.</v>
          </cell>
          <cell r="S392"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2" t="str">
            <v>Program 00 only.</v>
          </cell>
          <cell r="U392" t="str">
            <v>Subject 2500 only.</v>
          </cell>
          <cell r="V392" t="str">
            <v>Use Job Classification 0000 only for Non-Compensation and Non-Benefit Costs.</v>
          </cell>
          <cell r="W392">
            <v>3</v>
          </cell>
        </row>
        <row r="393">
          <cell r="C393">
            <v>59106</v>
          </cell>
          <cell r="D393" t="str">
            <v>Fund Transfers Out - No. 6</v>
          </cell>
          <cell r="G393" t="str">
            <v>Added 2/25/10</v>
          </cell>
          <cell r="H393" t="str">
            <v>Entries allowed, but NOT Reported to Data Warehouse</v>
          </cell>
          <cell r="I393" t="str">
            <v>Direct Required</v>
          </cell>
          <cell r="J393" t="str">
            <v>Direct Required</v>
          </cell>
          <cell r="K393" t="str">
            <v>Direct Required</v>
          </cell>
          <cell r="L393" t="str">
            <v>Direct Required</v>
          </cell>
          <cell r="M393" t="str">
            <v>None.  Use 0000 only.</v>
          </cell>
          <cell r="N393">
            <v>0</v>
          </cell>
          <cell r="O393">
            <v>0</v>
          </cell>
          <cell r="Q393" t="str">
            <v>Any Fund Types except 90.</v>
          </cell>
          <cell r="R393" t="str">
            <v>Location 00|000 only.</v>
          </cell>
          <cell r="S393"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3" t="str">
            <v>Program 00 only.</v>
          </cell>
          <cell r="U393" t="str">
            <v>Subject 2500 only.</v>
          </cell>
          <cell r="V393" t="str">
            <v>Use Job Classification 0000 only for Non-Compensation and Non-Benefit Costs.</v>
          </cell>
          <cell r="W393">
            <v>3</v>
          </cell>
        </row>
        <row r="394">
          <cell r="C394">
            <v>59107</v>
          </cell>
          <cell r="D394" t="str">
            <v>Fund Transfers Out - No. 7</v>
          </cell>
          <cell r="G394" t="str">
            <v>Added 2/25/10</v>
          </cell>
          <cell r="H394" t="str">
            <v>Entries allowed, but NOT Reported to Data Warehouse</v>
          </cell>
          <cell r="I394" t="str">
            <v>Direct Required</v>
          </cell>
          <cell r="J394" t="str">
            <v>Direct Required</v>
          </cell>
          <cell r="K394" t="str">
            <v>Direct Required</v>
          </cell>
          <cell r="L394" t="str">
            <v>Direct Required</v>
          </cell>
          <cell r="M394" t="str">
            <v>None.  Use 0000 only.</v>
          </cell>
          <cell r="N394">
            <v>0</v>
          </cell>
          <cell r="O394">
            <v>0</v>
          </cell>
          <cell r="Q394" t="str">
            <v>Any Fund Types except 90.</v>
          </cell>
          <cell r="R394" t="str">
            <v>Location 00|000 only.</v>
          </cell>
          <cell r="S394"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4" t="str">
            <v>Program 00 only.</v>
          </cell>
          <cell r="U394" t="str">
            <v>Subject 2500 only.</v>
          </cell>
          <cell r="V394" t="str">
            <v>Use Job Classification 0000 only for Non-Compensation and Non-Benefit Costs.</v>
          </cell>
          <cell r="W394">
            <v>3</v>
          </cell>
        </row>
        <row r="395">
          <cell r="C395">
            <v>59108</v>
          </cell>
          <cell r="D395" t="str">
            <v>Fund Transfers Out - No. 8</v>
          </cell>
          <cell r="G395" t="str">
            <v>Added 2/25/10</v>
          </cell>
          <cell r="H395" t="str">
            <v>Entries allowed, but NOT Reported to Data Warehouse</v>
          </cell>
          <cell r="I395" t="str">
            <v>Direct Required</v>
          </cell>
          <cell r="J395" t="str">
            <v>Direct Required</v>
          </cell>
          <cell r="K395" t="str">
            <v>Direct Required</v>
          </cell>
          <cell r="L395" t="str">
            <v>Direct Required</v>
          </cell>
          <cell r="M395" t="str">
            <v>None.  Use 0000 only.</v>
          </cell>
          <cell r="N395">
            <v>0</v>
          </cell>
          <cell r="O395">
            <v>0</v>
          </cell>
          <cell r="Q395" t="str">
            <v>Any Fund Types except 90.</v>
          </cell>
          <cell r="R395" t="str">
            <v>Location 00|000 only.</v>
          </cell>
          <cell r="S395"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5" t="str">
            <v>Program 00 only.</v>
          </cell>
          <cell r="U395" t="str">
            <v>Subject 2500 only.</v>
          </cell>
          <cell r="V395" t="str">
            <v>Use Job Classification 0000 only for Non-Compensation and Non-Benefit Costs.</v>
          </cell>
          <cell r="W395">
            <v>3</v>
          </cell>
        </row>
        <row r="396">
          <cell r="C396">
            <v>59109</v>
          </cell>
          <cell r="D396" t="str">
            <v>Fund Transfers Out - No. 9</v>
          </cell>
          <cell r="G396" t="str">
            <v>Added 2/25/10</v>
          </cell>
          <cell r="H396" t="str">
            <v>Entries allowed, but NOT Reported to Data Warehouse</v>
          </cell>
          <cell r="I396" t="str">
            <v>Direct Required</v>
          </cell>
          <cell r="J396" t="str">
            <v>Direct Required</v>
          </cell>
          <cell r="K396" t="str">
            <v>Direct Required</v>
          </cell>
          <cell r="L396" t="str">
            <v>Direct Required</v>
          </cell>
          <cell r="M396" t="str">
            <v>None.  Use 0000 only.</v>
          </cell>
          <cell r="N396">
            <v>0</v>
          </cell>
          <cell r="O396">
            <v>0</v>
          </cell>
          <cell r="Q396" t="str">
            <v>Any Fund Types except 90.</v>
          </cell>
          <cell r="R396" t="str">
            <v>Location 00|000 only.</v>
          </cell>
          <cell r="S396"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6" t="str">
            <v>Program 00 only.</v>
          </cell>
          <cell r="U396" t="str">
            <v>Subject 2500 only.</v>
          </cell>
          <cell r="V396" t="str">
            <v>Use Job Classification 0000 only for Non-Compensation and Non-Benefit Costs.</v>
          </cell>
          <cell r="W396">
            <v>3</v>
          </cell>
        </row>
        <row r="397">
          <cell r="C397">
            <v>59110</v>
          </cell>
          <cell r="D397" t="str">
            <v>Fund Transfers Out - No. 10</v>
          </cell>
          <cell r="G397" t="str">
            <v>Added 2/25/10</v>
          </cell>
          <cell r="H397" t="str">
            <v>Entries allowed, but NOT Reported to Data Warehouse</v>
          </cell>
          <cell r="I397" t="str">
            <v>Direct Required</v>
          </cell>
          <cell r="J397" t="str">
            <v>Direct Required</v>
          </cell>
          <cell r="K397" t="str">
            <v>Direct Required</v>
          </cell>
          <cell r="L397" t="str">
            <v>Direct Required</v>
          </cell>
          <cell r="M397" t="str">
            <v>None.  Use 0000 only.</v>
          </cell>
          <cell r="N397">
            <v>0</v>
          </cell>
          <cell r="O397">
            <v>0</v>
          </cell>
          <cell r="Q397" t="str">
            <v>Any Fund Types except 90.</v>
          </cell>
          <cell r="R397" t="str">
            <v>Location 00|000 only.</v>
          </cell>
          <cell r="S397"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7" t="str">
            <v>Program 00 only.</v>
          </cell>
          <cell r="U397" t="str">
            <v>Subject 2500 only.</v>
          </cell>
          <cell r="V397" t="str">
            <v>Use Job Classification 0000 only for Non-Compensation and Non-Benefit Costs.</v>
          </cell>
          <cell r="W397">
            <v>3</v>
          </cell>
        </row>
        <row r="398">
          <cell r="C398">
            <v>59200</v>
          </cell>
          <cell r="D398" t="str">
            <v>Payments to Escrow Agents for Defeasance of Debt</v>
          </cell>
          <cell r="H398" t="str">
            <v>Reporting Level Account only.  Transactional entries are NOT allowed with this Account.</v>
          </cell>
          <cell r="I398" t="str">
            <v>N/A</v>
          </cell>
          <cell r="J398" t="str">
            <v>N/A</v>
          </cell>
          <cell r="K398" t="str">
            <v>N/A</v>
          </cell>
          <cell r="L398" t="str">
            <v>N/A</v>
          </cell>
          <cell r="M398" t="str">
            <v>N/A</v>
          </cell>
          <cell r="N398" t="str">
            <v>N/A</v>
          </cell>
          <cell r="O398">
            <v>0</v>
          </cell>
          <cell r="Q398" t="str">
            <v>No entries allowed to this Account.</v>
          </cell>
          <cell r="R398" t="str">
            <v>No entries allowed to this Account.</v>
          </cell>
          <cell r="S398" t="str">
            <v>No entries allowed to this Account.</v>
          </cell>
          <cell r="T398" t="str">
            <v>No entries allowed to this Account.</v>
          </cell>
          <cell r="U398" t="str">
            <v>No entries allowed to this Account.</v>
          </cell>
          <cell r="V398" t="str">
            <v>No entries allowed to this Account.</v>
          </cell>
          <cell r="W398">
            <v>2</v>
          </cell>
        </row>
        <row r="399">
          <cell r="C399">
            <v>59201</v>
          </cell>
          <cell r="D399" t="str">
            <v>Debt Defeasance</v>
          </cell>
          <cell r="H399" t="str">
            <v>Refer to Object Intersection Rules.</v>
          </cell>
          <cell r="I399" t="str">
            <v>Direct Required</v>
          </cell>
          <cell r="J399" t="str">
            <v>Direct Required</v>
          </cell>
          <cell r="K399" t="str">
            <v>Direct Required</v>
          </cell>
          <cell r="L399" t="str">
            <v>Direct Required</v>
          </cell>
          <cell r="M399" t="str">
            <v>None.  Use 0000 only.</v>
          </cell>
          <cell r="N399">
            <v>0</v>
          </cell>
          <cell r="O399">
            <v>0</v>
          </cell>
          <cell r="Q399" t="str">
            <v>Fund Type 40 only.</v>
          </cell>
          <cell r="R399" t="str">
            <v>Location 00|000 only.</v>
          </cell>
          <cell r="S399" t="str">
            <v>Function 421 only.</v>
          </cell>
          <cell r="T399" t="str">
            <v>Program 00 only.</v>
          </cell>
          <cell r="U399" t="str">
            <v>Subject 2500 only.</v>
          </cell>
          <cell r="V399" t="str">
            <v>Use Job Classification 0000 only for Non-Compensation and Non-Benefit Costs.</v>
          </cell>
          <cell r="W399">
            <v>3</v>
          </cell>
        </row>
        <row r="400">
          <cell r="C400">
            <v>59300</v>
          </cell>
          <cell r="D400" t="str">
            <v>Unassigned - Contact RIDE for validation.</v>
          </cell>
          <cell r="H400" t="str">
            <v>Reporting Level Account only.  Transactional entries are NOT allowed with this Account.</v>
          </cell>
          <cell r="I400" t="str">
            <v>N/A</v>
          </cell>
          <cell r="J400" t="str">
            <v>N/A</v>
          </cell>
          <cell r="K400" t="str">
            <v>N/A</v>
          </cell>
          <cell r="L400" t="str">
            <v>N/A</v>
          </cell>
          <cell r="M400" t="str">
            <v>N/A</v>
          </cell>
          <cell r="N400" t="str">
            <v>N/A</v>
          </cell>
          <cell r="O400">
            <v>0</v>
          </cell>
          <cell r="Q400" t="str">
            <v>No entries allowed to this Account.</v>
          </cell>
          <cell r="R400" t="str">
            <v>No entries allowed to this Account.</v>
          </cell>
          <cell r="S400" t="str">
            <v>No entries allowed to this Account.</v>
          </cell>
          <cell r="T400" t="str">
            <v>No entries allowed to this Account.</v>
          </cell>
          <cell r="U400" t="str">
            <v>No entries allowed to this Account.</v>
          </cell>
          <cell r="V400" t="str">
            <v>No entries allowed to this Account.</v>
          </cell>
          <cell r="W400">
            <v>2</v>
          </cell>
        </row>
        <row r="401">
          <cell r="C401">
            <v>59400</v>
          </cell>
          <cell r="D401" t="str">
            <v>Losses on the Sale of Capital Assets</v>
          </cell>
          <cell r="H401" t="str">
            <v>Reporting Level Account only.  Transactional entries are NOT allowed with this Account.</v>
          </cell>
          <cell r="I401" t="str">
            <v>N/A</v>
          </cell>
          <cell r="J401" t="str">
            <v>N/A</v>
          </cell>
          <cell r="K401" t="str">
            <v>N/A</v>
          </cell>
          <cell r="L401" t="str">
            <v>N/A</v>
          </cell>
          <cell r="M401" t="str">
            <v>N/A</v>
          </cell>
          <cell r="N401" t="str">
            <v>N/A</v>
          </cell>
          <cell r="O401">
            <v>0</v>
          </cell>
          <cell r="Q401" t="str">
            <v>No entries allowed to this Account.</v>
          </cell>
          <cell r="R401" t="str">
            <v>No entries allowed to this Account.</v>
          </cell>
          <cell r="S401" t="str">
            <v>No entries allowed to this Account.</v>
          </cell>
          <cell r="T401" t="str">
            <v>No entries allowed to this Account.</v>
          </cell>
          <cell r="U401" t="str">
            <v>No entries allowed to this Account.</v>
          </cell>
          <cell r="V401" t="str">
            <v>No entries allowed to this Account.</v>
          </cell>
          <cell r="W401">
            <v>2</v>
          </cell>
        </row>
        <row r="402">
          <cell r="C402">
            <v>59401</v>
          </cell>
          <cell r="D402" t="str">
            <v>Loss on Sale</v>
          </cell>
          <cell r="H402" t="str">
            <v>Refer to Object Intersection Rules.</v>
          </cell>
          <cell r="I402" t="str">
            <v>Direct Required</v>
          </cell>
          <cell r="J402" t="str">
            <v>Direct Required</v>
          </cell>
          <cell r="K402" t="str">
            <v>Direct Required</v>
          </cell>
          <cell r="L402" t="str">
            <v>Direct Required</v>
          </cell>
          <cell r="M402" t="str">
            <v>None.  Use 0000 only.</v>
          </cell>
          <cell r="N402">
            <v>0</v>
          </cell>
          <cell r="O402">
            <v>0</v>
          </cell>
          <cell r="Q402" t="str">
            <v>Fund Type 40 only.</v>
          </cell>
          <cell r="R402" t="str">
            <v>Location 00|000 only.</v>
          </cell>
          <cell r="S402" t="str">
            <v>Function 421 only.</v>
          </cell>
          <cell r="T402" t="str">
            <v>Program 00 only.</v>
          </cell>
          <cell r="U402" t="str">
            <v>Subject 2500 only.</v>
          </cell>
          <cell r="V402" t="str">
            <v>Use Job Classification 0000 only for Non-Compensation and Non-Benefit Costs.</v>
          </cell>
          <cell r="W402">
            <v>3</v>
          </cell>
        </row>
        <row r="403">
          <cell r="C403">
            <v>59500</v>
          </cell>
          <cell r="D403" t="str">
            <v>Special Items</v>
          </cell>
          <cell r="H403" t="str">
            <v>Reporting Level Account only.  Transactional entries are NOT allowed with this Account.</v>
          </cell>
          <cell r="I403" t="str">
            <v>N/A</v>
          </cell>
          <cell r="J403" t="str">
            <v>N/A</v>
          </cell>
          <cell r="K403" t="str">
            <v>N/A</v>
          </cell>
          <cell r="L403" t="str">
            <v>N/A</v>
          </cell>
          <cell r="M403" t="str">
            <v>N/A</v>
          </cell>
          <cell r="N403" t="str">
            <v>N/A</v>
          </cell>
          <cell r="O403">
            <v>0</v>
          </cell>
          <cell r="Q403" t="str">
            <v>No entries allowed to this Account.</v>
          </cell>
          <cell r="R403" t="str">
            <v>No entries allowed to this Account.</v>
          </cell>
          <cell r="S403" t="str">
            <v>No entries allowed to this Account.</v>
          </cell>
          <cell r="T403" t="str">
            <v>No entries allowed to this Account.</v>
          </cell>
          <cell r="U403" t="str">
            <v>No entries allowed to this Account.</v>
          </cell>
          <cell r="V403" t="str">
            <v>No entries allowed to this Account.</v>
          </cell>
          <cell r="W403">
            <v>2</v>
          </cell>
        </row>
        <row r="404">
          <cell r="C404">
            <v>59501</v>
          </cell>
          <cell r="D404" t="str">
            <v>Special Items - GASB 34</v>
          </cell>
          <cell r="H404" t="str">
            <v>Refer to Object Intersection Rules.</v>
          </cell>
          <cell r="I404" t="str">
            <v>Direct Required</v>
          </cell>
          <cell r="J404" t="str">
            <v>Direct Required</v>
          </cell>
          <cell r="K404" t="str">
            <v>Direct Required</v>
          </cell>
          <cell r="L404" t="str">
            <v>Direct Required</v>
          </cell>
          <cell r="M404" t="str">
            <v>None.  Use 0000 only.</v>
          </cell>
          <cell r="N404">
            <v>0</v>
          </cell>
          <cell r="O404">
            <v>0</v>
          </cell>
          <cell r="Q404" t="str">
            <v>Any Fund Types except 40 and 90.</v>
          </cell>
          <cell r="R404" t="str">
            <v>Location 00|000 only.</v>
          </cell>
          <cell r="S404" t="str">
            <v>Function 421 only.</v>
          </cell>
          <cell r="T404" t="str">
            <v>Program 00 only.</v>
          </cell>
          <cell r="U404" t="str">
            <v>Subject 2500 only.</v>
          </cell>
          <cell r="V404" t="str">
            <v>Use Job Classification 0000 only for Non-Compensation and Non-Benefit Costs.</v>
          </cell>
          <cell r="W404">
            <v>3</v>
          </cell>
        </row>
        <row r="405">
          <cell r="C405">
            <v>59600</v>
          </cell>
          <cell r="D405" t="str">
            <v>Extraordinary Items (per GAAP)</v>
          </cell>
          <cell r="G405" t="str">
            <v>Change Name 6/22/08</v>
          </cell>
          <cell r="H405" t="str">
            <v>Reporting Level Account only.  Transactional entries are NOT allowed with this Account.</v>
          </cell>
          <cell r="I405" t="str">
            <v>N/A</v>
          </cell>
          <cell r="J405" t="str">
            <v>N/A</v>
          </cell>
          <cell r="K405" t="str">
            <v>N/A</v>
          </cell>
          <cell r="L405" t="str">
            <v>N/A</v>
          </cell>
          <cell r="M405" t="str">
            <v>N/A</v>
          </cell>
          <cell r="N405" t="str">
            <v>N/A</v>
          </cell>
          <cell r="O405">
            <v>0</v>
          </cell>
          <cell r="Q405" t="str">
            <v>No entries allowed to this Account.</v>
          </cell>
          <cell r="R405" t="str">
            <v>No entries allowed to this Account.</v>
          </cell>
          <cell r="S405" t="str">
            <v>No entries allowed to this Account.</v>
          </cell>
          <cell r="T405" t="str">
            <v>No entries allowed to this Account.</v>
          </cell>
          <cell r="U405" t="str">
            <v>No entries allowed to this Account.</v>
          </cell>
          <cell r="V405" t="str">
            <v>No entries allowed to this Account.</v>
          </cell>
          <cell r="W405">
            <v>2</v>
          </cell>
        </row>
        <row r="406">
          <cell r="C406">
            <v>59601</v>
          </cell>
          <cell r="D406" t="str">
            <v>Extraordinary Items</v>
          </cell>
          <cell r="H406" t="str">
            <v>Refer to Object Intersection Rules.</v>
          </cell>
          <cell r="I406" t="str">
            <v>Direct Required</v>
          </cell>
          <cell r="J406" t="str">
            <v>Direct Required</v>
          </cell>
          <cell r="K406" t="str">
            <v>Direct Required</v>
          </cell>
          <cell r="L406" t="str">
            <v>Direct Required</v>
          </cell>
          <cell r="M406" t="str">
            <v>None.  Use 0000 only.</v>
          </cell>
          <cell r="N406">
            <v>0</v>
          </cell>
          <cell r="O406">
            <v>0</v>
          </cell>
          <cell r="Q406" t="str">
            <v>Any Fund Types except 40 and 90.</v>
          </cell>
          <cell r="R406" t="str">
            <v>Location 00|000 only.</v>
          </cell>
          <cell r="S406" t="str">
            <v>Function 421 only.</v>
          </cell>
          <cell r="T406" t="str">
            <v>Program 00 only.</v>
          </cell>
          <cell r="U406" t="str">
            <v>Subject 0000 or 2500 only.</v>
          </cell>
          <cell r="V406" t="str">
            <v>Use Job Classification 0000 only for Non-Compensation and Non-Benefit Costs.</v>
          </cell>
          <cell r="W406">
            <v>3</v>
          </cell>
        </row>
        <row r="407">
          <cell r="C407">
            <v>59700</v>
          </cell>
          <cell r="D407" t="str">
            <v>Unassigned - Contact RIDE for validation.</v>
          </cell>
          <cell r="H407" t="str">
            <v>Reporting Level Account only.  Transactional entries are NOT allowed with this Account.</v>
          </cell>
          <cell r="I407" t="str">
            <v>N/A</v>
          </cell>
          <cell r="J407" t="str">
            <v>N/A</v>
          </cell>
          <cell r="K407" t="str">
            <v>N/A</v>
          </cell>
          <cell r="L407" t="str">
            <v>N/A</v>
          </cell>
          <cell r="M407" t="str">
            <v>N/A</v>
          </cell>
          <cell r="N407" t="str">
            <v>N/A</v>
          </cell>
          <cell r="O407">
            <v>0</v>
          </cell>
          <cell r="Q407" t="str">
            <v>No entries allowed to this Account.</v>
          </cell>
          <cell r="R407" t="str">
            <v>No entries allowed to this Account.</v>
          </cell>
          <cell r="S407" t="str">
            <v>No entries allowed to this Account.</v>
          </cell>
          <cell r="T407" t="str">
            <v>No entries allowed to this Account.</v>
          </cell>
          <cell r="U407" t="str">
            <v>No entries allowed to this Account.</v>
          </cell>
          <cell r="V407" t="str">
            <v>No entries allowed to this Account.</v>
          </cell>
          <cell r="W407">
            <v>2</v>
          </cell>
        </row>
        <row r="408">
          <cell r="C408">
            <v>59800</v>
          </cell>
          <cell r="D408" t="str">
            <v>Unassigned - Contact RIDE for validation.</v>
          </cell>
          <cell r="H408" t="str">
            <v>Reporting Level Account only.  Transactional entries are NOT allowed with this Account.</v>
          </cell>
          <cell r="I408" t="str">
            <v>N/A</v>
          </cell>
          <cell r="J408" t="str">
            <v>N/A</v>
          </cell>
          <cell r="K408" t="str">
            <v>N/A</v>
          </cell>
          <cell r="L408" t="str">
            <v>N/A</v>
          </cell>
          <cell r="M408" t="str">
            <v>N/A</v>
          </cell>
          <cell r="N408" t="str">
            <v>N/A</v>
          </cell>
          <cell r="O408">
            <v>0</v>
          </cell>
          <cell r="Q408" t="str">
            <v>No entries allowed to this Account.</v>
          </cell>
          <cell r="R408" t="str">
            <v>No entries allowed to this Account.</v>
          </cell>
          <cell r="S408" t="str">
            <v>No entries allowed to this Account.</v>
          </cell>
          <cell r="T408" t="str">
            <v>No entries allowed to this Account.</v>
          </cell>
          <cell r="U408" t="str">
            <v>No entries allowed to this Account.</v>
          </cell>
          <cell r="V408" t="str">
            <v>No entries allowed to this Account.</v>
          </cell>
          <cell r="W408">
            <v>2</v>
          </cell>
        </row>
        <row r="409">
          <cell r="C409">
            <v>59900</v>
          </cell>
          <cell r="D409" t="str">
            <v>Budgetary Use Only</v>
          </cell>
          <cell r="H409" t="str">
            <v>Reporting Level Account only.  Transactional entries are NOT allowed with this Account.</v>
          </cell>
          <cell r="I409" t="str">
            <v>N/A</v>
          </cell>
          <cell r="J409" t="str">
            <v>N/A</v>
          </cell>
          <cell r="K409" t="str">
            <v>N/A</v>
          </cell>
          <cell r="L409" t="str">
            <v>N/A</v>
          </cell>
          <cell r="M409" t="str">
            <v>N/A</v>
          </cell>
          <cell r="N409" t="str">
            <v>N/A</v>
          </cell>
          <cell r="O409">
            <v>0</v>
          </cell>
          <cell r="Q409" t="str">
            <v>No entries allowed to this Account.</v>
          </cell>
          <cell r="R409" t="str">
            <v>No entries allowed to this Account.</v>
          </cell>
          <cell r="S409" t="str">
            <v>No entries allowed to this Account.</v>
          </cell>
          <cell r="T409" t="str">
            <v>No entries allowed to this Account.</v>
          </cell>
          <cell r="U409" t="str">
            <v>No entries allowed to this Account.</v>
          </cell>
          <cell r="V409" t="str">
            <v>No entries allowed to this Account.</v>
          </cell>
          <cell r="W409">
            <v>2</v>
          </cell>
        </row>
        <row r="410">
          <cell r="C410">
            <v>59998</v>
          </cell>
          <cell r="D410" t="str">
            <v>Budget Savings to be Determined</v>
          </cell>
          <cell r="G410" t="str">
            <v>Added 1/20/11</v>
          </cell>
          <cell r="H410" t="str">
            <v>Useable with BUDGET Data Only.  No Actual Data allowed.</v>
          </cell>
          <cell r="I410" t="str">
            <v>Direct Required</v>
          </cell>
          <cell r="J410" t="str">
            <v>Direct Required</v>
          </cell>
          <cell r="K410" t="str">
            <v>Direct Required</v>
          </cell>
          <cell r="L410" t="str">
            <v>Direct Required</v>
          </cell>
          <cell r="M410" t="str">
            <v>None.  Use 9991 only.</v>
          </cell>
          <cell r="N410">
            <v>0</v>
          </cell>
          <cell r="O410">
            <v>0</v>
          </cell>
          <cell r="Q410" t="str">
            <v>Any Fund Types except 90. Used with Budget accounts only; not for use with Actual transactions.</v>
          </cell>
          <cell r="R410" t="str">
            <v>Location 00|000 only.  Used with Budget accounts only; not for use with Actual transactions.</v>
          </cell>
          <cell r="S410" t="str">
            <v>Function 000 only.  Used with Budget accounts only; not for use with Actual transactions.</v>
          </cell>
          <cell r="T410" t="str">
            <v>Program 00 only.  Used with Budget accounts only; not for use with Actual transactions.</v>
          </cell>
          <cell r="U410" t="str">
            <v>Subject 2500 only.  Used with Budget accounts only; not for use with Actual transactions.</v>
          </cell>
          <cell r="V410" t="str">
            <v>Job Class 9991 only.  Used with Budget accounts only; not for use with Actual transactions.</v>
          </cell>
          <cell r="W410">
            <v>3</v>
          </cell>
        </row>
        <row r="411">
          <cell r="C411">
            <v>59999</v>
          </cell>
          <cell r="D411" t="str">
            <v>Employee Turnover Allowance</v>
          </cell>
          <cell r="G411" t="str">
            <v>Added 1/20/11</v>
          </cell>
          <cell r="H411" t="str">
            <v>Useable with BUDGET Data Only.  No Actual Data allowed.</v>
          </cell>
          <cell r="I411" t="str">
            <v>Direct Required</v>
          </cell>
          <cell r="J411" t="str">
            <v>Direct Required</v>
          </cell>
          <cell r="K411" t="str">
            <v>Direct Required</v>
          </cell>
          <cell r="L411" t="str">
            <v>Direct Required</v>
          </cell>
          <cell r="M411" t="str">
            <v>None.  Use 9991 only.</v>
          </cell>
          <cell r="N411">
            <v>0</v>
          </cell>
          <cell r="O411">
            <v>0</v>
          </cell>
          <cell r="Q411" t="str">
            <v>Any Fund Types except 90. Used with Budget accounts only; not for use with Actual transactions.</v>
          </cell>
          <cell r="R411" t="str">
            <v>Location 00|000 only.  Used with Budget accounts only; not for use with Actual transactions.</v>
          </cell>
          <cell r="S411" t="str">
            <v>Function 000 only.  Used with Budget accounts only; not for use with Actual transactions.</v>
          </cell>
          <cell r="T411" t="str">
            <v>Program 00 only.  Used with Budget accounts only; not for use with Actual transactions.</v>
          </cell>
          <cell r="U411" t="str">
            <v>Subject 2500 only.  Used with Budget accounts only; not for use with Actual transactions.</v>
          </cell>
          <cell r="V411" t="str">
            <v>Job Class 9991 only.  Used with Budget accounts only; not for use with Actual transactions.</v>
          </cell>
          <cell r="W411">
            <v>3</v>
          </cell>
        </row>
        <row r="412">
          <cell r="C412">
            <v>60000</v>
          </cell>
          <cell r="D412" t="str">
            <v>Indirect Costs - Accelegrants Reporting</v>
          </cell>
          <cell r="G412" t="str">
            <v>Changed Name 06/29/09</v>
          </cell>
          <cell r="H412" t="str">
            <v>Entries allowed, but NOT Reported to Data Warehouse</v>
          </cell>
          <cell r="I412" t="str">
            <v>Direct Required</v>
          </cell>
          <cell r="J412" t="str">
            <v>Direct Required</v>
          </cell>
          <cell r="K412" t="str">
            <v>Direct Required</v>
          </cell>
          <cell r="L412" t="str">
            <v>Direct Required</v>
          </cell>
          <cell r="M412" t="str">
            <v>None.  Use 0000 only.</v>
          </cell>
          <cell r="N412">
            <v>0</v>
          </cell>
          <cell r="O412">
            <v>0</v>
          </cell>
          <cell r="Q412" t="str">
            <v>Any Fund Types except 90.</v>
          </cell>
          <cell r="R412" t="str">
            <v>Location 00|000 only.</v>
          </cell>
          <cell r="S412" t="str">
            <v>Function 997 only.</v>
          </cell>
          <cell r="T412" t="str">
            <v>Program 00 only.</v>
          </cell>
          <cell r="U412" t="str">
            <v>Subject 2500 only.</v>
          </cell>
          <cell r="V412" t="str">
            <v>Use Job Classification 0000 only.</v>
          </cell>
          <cell r="W412">
            <v>3</v>
          </cell>
        </row>
        <row r="413">
          <cell r="C413">
            <v>76401</v>
          </cell>
          <cell r="D413" t="str">
            <v>Textbooks - Contra</v>
          </cell>
          <cell r="F413" t="str">
            <v>For Charters ONLY</v>
          </cell>
          <cell r="G413" t="str">
            <v>Added 6/29/09</v>
          </cell>
          <cell r="H413" t="str">
            <v>Entries allowed, but NOT Reported to Data Warehouse</v>
          </cell>
          <cell r="I413" t="str">
            <v>N/A - Match the Corresponding Account: 56401</v>
          </cell>
          <cell r="J413" t="str">
            <v>N/A - Match the Corresponding Account: 56401</v>
          </cell>
          <cell r="K413" t="str">
            <v>N/A - Match the Corresponding Account: 56401</v>
          </cell>
          <cell r="L413" t="str">
            <v>N/A - Match the Corresponding Account: 56401</v>
          </cell>
          <cell r="M413" t="str">
            <v>N/A - Match the Corresponding Account: 56401</v>
          </cell>
          <cell r="N413" t="str">
            <v>N/A</v>
          </cell>
          <cell r="O413">
            <v>0</v>
          </cell>
          <cell r="Q413" t="str">
            <v>Use only with corresponding Object Code and match segment use.</v>
          </cell>
          <cell r="R413" t="str">
            <v>Use only with corresponding Object Code and match segment use.</v>
          </cell>
          <cell r="S413" t="str">
            <v>Use only with corresponding Object Code and match segment use.</v>
          </cell>
          <cell r="T413" t="str">
            <v>Use only with corresponding Object Code and match segment use.</v>
          </cell>
          <cell r="U413" t="str">
            <v>Use only with corresponding Object Code and match segment use.</v>
          </cell>
          <cell r="V413" t="str">
            <v>Use only with corresponding Object Code and match segment use.</v>
          </cell>
          <cell r="W413">
            <v>3</v>
          </cell>
        </row>
        <row r="414">
          <cell r="C414">
            <v>77305</v>
          </cell>
          <cell r="D414" t="str">
            <v>Equipment - Contra</v>
          </cell>
          <cell r="F414" t="str">
            <v>For Charters ONLY</v>
          </cell>
          <cell r="G414" t="str">
            <v>Added 6/29/09</v>
          </cell>
          <cell r="H414" t="str">
            <v>Entries allowed, but NOT Reported to Data Warehouse</v>
          </cell>
          <cell r="I414" t="str">
            <v>N/A - Match the Corresponding Account: 57305</v>
          </cell>
          <cell r="J414" t="str">
            <v>N/A - Match the Corresponding Account: 57305</v>
          </cell>
          <cell r="K414" t="str">
            <v>N/A - Match the Corresponding Account: 57305</v>
          </cell>
          <cell r="L414" t="str">
            <v>N/A - Match the Corresponding Account: 57305</v>
          </cell>
          <cell r="M414" t="str">
            <v>N/A - Match the Corresponding Account: 57305</v>
          </cell>
          <cell r="N414" t="str">
            <v>N/A</v>
          </cell>
          <cell r="O414">
            <v>0</v>
          </cell>
          <cell r="Q414" t="str">
            <v>Use only with corresponding Object Code and match segment use.</v>
          </cell>
          <cell r="R414" t="str">
            <v>Use only with corresponding Object Code and match segment use.</v>
          </cell>
          <cell r="S414" t="str">
            <v>Use only with corresponding Object Code and match segment use.</v>
          </cell>
          <cell r="T414" t="str">
            <v>Use only with corresponding Object Code and match segment use.</v>
          </cell>
          <cell r="U414" t="str">
            <v>Use only with corresponding Object Code and match segment use.</v>
          </cell>
          <cell r="V414" t="str">
            <v>Use only with corresponding Object Code and match segment use.</v>
          </cell>
          <cell r="W414">
            <v>3</v>
          </cell>
        </row>
        <row r="415">
          <cell r="C415">
            <v>78310</v>
          </cell>
          <cell r="D415" t="str">
            <v>Redemption of Principal - Contra</v>
          </cell>
          <cell r="F415" t="str">
            <v>For Charters ONLY</v>
          </cell>
          <cell r="G415" t="str">
            <v>Added 6/29/09</v>
          </cell>
          <cell r="H415" t="str">
            <v>Entries allowed, but NOT Reported to Data Warehouse</v>
          </cell>
          <cell r="I415" t="str">
            <v>N/A - Match the Corresponding Account: 58310</v>
          </cell>
          <cell r="J415" t="str">
            <v>N/A - Match the Corresponding Account: 58310</v>
          </cell>
          <cell r="K415" t="str">
            <v>N/A - Match the Corresponding Account: 58310</v>
          </cell>
          <cell r="L415" t="str">
            <v>N/A - Match the Corresponding Account: 58310</v>
          </cell>
          <cell r="M415" t="str">
            <v>N/A - Match the Corresponding Account: 58310</v>
          </cell>
          <cell r="N415" t="str">
            <v>N/A</v>
          </cell>
          <cell r="O415">
            <v>0</v>
          </cell>
          <cell r="Q415" t="str">
            <v>Use only with corresponding Object Code and match segment use.</v>
          </cell>
          <cell r="R415" t="str">
            <v>Use only with corresponding Object Code and match segment use.</v>
          </cell>
          <cell r="S415" t="str">
            <v>Use only with corresponding Object Code and match segment use.</v>
          </cell>
          <cell r="T415" t="str">
            <v>Use only with corresponding Object Code and match segment use.</v>
          </cell>
          <cell r="U415" t="str">
            <v>Use only with corresponding Object Code and match segment use.</v>
          </cell>
          <cell r="V415" t="str">
            <v>Use only with corresponding Object Code and match segment use.</v>
          </cell>
          <cell r="W415">
            <v>3</v>
          </cell>
        </row>
        <row r="416">
          <cell r="C416">
            <v>79999</v>
          </cell>
          <cell r="D416" t="str">
            <v>Expenditure Control Account</v>
          </cell>
          <cell r="F416" t="str">
            <v>System Control Account - used to isolate from Fund Equity Accounts.</v>
          </cell>
          <cell r="G416" t="str">
            <v>Added 5/4/12</v>
          </cell>
          <cell r="H416" t="str">
            <v>Entries allowed, but NOT Reported to Data Warehouse</v>
          </cell>
          <cell r="N416" t="str">
            <v>N/A</v>
          </cell>
          <cell r="O416">
            <v>0</v>
          </cell>
          <cell r="Q416" t="str">
            <v>Automated System Account.  Align as needed.</v>
          </cell>
          <cell r="R416" t="str">
            <v>Automated System Account - should be aligned to 99999.</v>
          </cell>
          <cell r="S416" t="str">
            <v>Automated System Account - should be aligned to 999.</v>
          </cell>
          <cell r="T416" t="str">
            <v>Automated System Account - should be aligned to 99.</v>
          </cell>
          <cell r="U416" t="str">
            <v>Automated System Account -should align to 9900.</v>
          </cell>
          <cell r="V416" t="str">
            <v>Automated System Account -should align to 9991.</v>
          </cell>
          <cell r="W416">
            <v>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ables/table1.xml><?xml version="1.0" encoding="utf-8"?>
<table xmlns="http://schemas.openxmlformats.org/spreadsheetml/2006/main" id="20" name="Table20" displayName="Table20" ref="A7:K70" totalsRowShown="0" headerRowDxfId="68" dataDxfId="66" headerRowBorderDxfId="67" tableBorderDxfId="65" totalsRowBorderDxfId="64" headerRowCellStyle="Normal 2" dataCellStyle="Normal 5">
  <autoFilter ref="A7:K70"/>
  <sortState ref="A8:K69">
    <sortCondition ref="B7:B69"/>
  </sortState>
  <tableColumns count="11">
    <tableColumn id="1" name="Filter" dataDxfId="63"/>
    <tableColumn id="2" name="Filter2" dataDxfId="62"/>
    <tableColumn id="3" name="Filter3" dataDxfId="61" dataCellStyle="Normal 5">
      <calculatedColumnFormula>VLOOKUP($A8,num,5)</calculatedColumnFormula>
    </tableColumn>
    <tableColumn id="4" name="Filter4" dataDxfId="60" dataCellStyle="Normal 5"/>
    <tableColumn id="5" name="Filter5" dataDxfId="59" dataCellStyle="Normal 5"/>
    <tableColumn id="6" name="Filter6" dataDxfId="58" dataCellStyle="Normal 5"/>
    <tableColumn id="7" name="Filter7" dataDxfId="57" dataCellStyle="Normal 5"/>
    <tableColumn id="8" name="Filter8" dataDxfId="56" dataCellStyle="Normal 5"/>
    <tableColumn id="9" name="Filter9" dataDxfId="55" dataCellStyle="Normal 5"/>
    <tableColumn id="10" name="Filter10" dataDxfId="54" dataCellStyle="Normal 5"/>
    <tableColumn id="11" name="Filter11" dataDxfId="53" dataCellStyle="Normal 5"/>
  </tableColumns>
  <tableStyleInfo name="TableStyleLight5" showFirstColumn="0" showLastColumn="0" showRowStripes="1" showColumnStripes="0"/>
</table>
</file>

<file path=xl/tables/table2.xml><?xml version="1.0" encoding="utf-8"?>
<table xmlns="http://schemas.openxmlformats.org/spreadsheetml/2006/main" id="21" name="Table21" displayName="Table21" ref="A6:J69" totalsRowShown="0" headerRowDxfId="52" dataDxfId="50" headerRowBorderDxfId="51" tableBorderDxfId="49" totalsRowBorderDxfId="48" headerRowCellStyle="Normal 2">
  <autoFilter ref="A6:J69"/>
  <sortState ref="A7:J66">
    <sortCondition ref="B7"/>
  </sortState>
  <tableColumns count="10">
    <tableColumn id="1" name="Filter" dataDxfId="47"/>
    <tableColumn id="2" name="Filter2" dataDxfId="46" dataCellStyle="Normal 5"/>
    <tableColumn id="3" name="Filter3" dataDxfId="45" dataCellStyle="Normal 5"/>
    <tableColumn id="4" name="Filter4" dataDxfId="44" dataCellStyle="Normal 5"/>
    <tableColumn id="5" name="Filter5" dataDxfId="43" dataCellStyle="Normal 5"/>
    <tableColumn id="6" name="Filter6" dataDxfId="42" dataCellStyle="Normal 5"/>
    <tableColumn id="7" name="Filter7" dataDxfId="41" dataCellStyle="Normal 5"/>
    <tableColumn id="8" name="Filter8" dataDxfId="40" dataCellStyle="Normal 5"/>
    <tableColumn id="9" name="Filter9" dataDxfId="39" dataCellStyle="Normal 5"/>
    <tableColumn id="10" name="Filter10" dataDxfId="38" dataCellStyle="Normal 5"/>
  </tableColumns>
  <tableStyleInfo name="TableStyleLight5" showFirstColumn="0" showLastColumn="0" showRowStripes="1" showColumnStripes="0"/>
</table>
</file>

<file path=xl/tables/table3.xml><?xml version="1.0" encoding="utf-8"?>
<table xmlns="http://schemas.openxmlformats.org/spreadsheetml/2006/main" id="22" name="Table22" displayName="Table22" ref="A7:G70" totalsRowShown="0" headerRowDxfId="37" dataDxfId="35" headerRowBorderDxfId="36" tableBorderDxfId="34" totalsRowBorderDxfId="33" headerRowCellStyle="Normal 2" dataCellStyle="Normal 5">
  <autoFilter ref="A7:G70"/>
  <sortState ref="A8:G67">
    <sortCondition ref="B8"/>
  </sortState>
  <tableColumns count="7">
    <tableColumn id="1" name="Filter" dataDxfId="32"/>
    <tableColumn id="2" name="Filter2" dataDxfId="31"/>
    <tableColumn id="3" name="Filter3" dataDxfId="30" dataCellStyle="Normal 5"/>
    <tableColumn id="4" name="Filter4" dataDxfId="29" dataCellStyle="Normal 5"/>
    <tableColumn id="5" name="Filter5" dataDxfId="28" dataCellStyle="Normal 5"/>
    <tableColumn id="6" name="Filter6" dataDxfId="27" dataCellStyle="Normal 5"/>
    <tableColumn id="7" name="Filter7" dataDxfId="26" dataCellStyle="Normal 5"/>
  </tableColumns>
  <tableStyleInfo name="TableStyleLight5" showFirstColumn="0" showLastColumn="0" showRowStripes="1" showColumnStripes="0"/>
</table>
</file>

<file path=xl/tables/table4.xml><?xml version="1.0" encoding="utf-8"?>
<table xmlns="http://schemas.openxmlformats.org/spreadsheetml/2006/main" id="23" name="Table23" displayName="Table23" ref="A6:E70" totalsRowShown="0" headerRowDxfId="25" dataDxfId="23" headerRowBorderDxfId="24" tableBorderDxfId="22" totalsRowBorderDxfId="21" headerRowCellStyle="Normal 2">
  <autoFilter ref="A6:E70"/>
  <sortState ref="A7:E66">
    <sortCondition ref="B7"/>
  </sortState>
  <tableColumns count="5">
    <tableColumn id="1" name="Filter" dataDxfId="20"/>
    <tableColumn id="2" name="Filter2" dataDxfId="19"/>
    <tableColumn id="3" name="Filter3" dataDxfId="18" dataCellStyle="Normal 5"/>
    <tableColumn id="4" name="Filter4" dataDxfId="17" dataCellStyle="Normal 5"/>
    <tableColumn id="5" name="Filter5" dataDxfId="16" dataCellStyle="Normal 5">
      <calculatedColumnFormula>C7/D7</calculatedColumnFormula>
    </tableColumn>
  </tableColumns>
  <tableStyleInfo name="TableStyleLight5" showFirstColumn="0" showLastColumn="0" showRowStripes="1" showColumnStripes="0"/>
</table>
</file>

<file path=xl/tables/table5.xml><?xml version="1.0" encoding="utf-8"?>
<table xmlns="http://schemas.openxmlformats.org/spreadsheetml/2006/main" id="2" name="Table203" displayName="Table203" ref="A8:K71" totalsRowShown="0" headerRowDxfId="15" dataDxfId="13" headerRowBorderDxfId="14" tableBorderDxfId="12" totalsRowBorderDxfId="11" headerRowCellStyle="Normal 2" dataCellStyle="Normal 5">
  <autoFilter ref="A8:K71"/>
  <sortState ref="A8:K66">
    <sortCondition ref="B8"/>
  </sortState>
  <tableColumns count="11">
    <tableColumn id="1" name="Filter" dataDxfId="10"/>
    <tableColumn id="2" name="Filter2" dataDxfId="9"/>
    <tableColumn id="3" name="Filter3" dataDxfId="8" dataCellStyle="Normal 5">
      <calculatedColumnFormula>VLOOKUP($A9,num,5)</calculatedColumnFormula>
    </tableColumn>
    <tableColumn id="4" name="Filter4" dataDxfId="7" dataCellStyle="Normal 5">
      <calculatedColumnFormula>VLOOKUP($A9,revtype,D$1)</calculatedColumnFormula>
    </tableColumn>
    <tableColumn id="5" name="Filter5" dataDxfId="6" dataCellStyle="Normal 5">
      <calculatedColumnFormula>VLOOKUP($A9,revtype,E$1)</calculatedColumnFormula>
    </tableColumn>
    <tableColumn id="6" name="Filter6" dataDxfId="5" dataCellStyle="Normal 5">
      <calculatedColumnFormula>VLOOKUP($A9,revtype,F$1)</calculatedColumnFormula>
    </tableColumn>
    <tableColumn id="7" name="Filter7" dataDxfId="4" dataCellStyle="Normal 5">
      <calculatedColumnFormula>VLOOKUP($A9,revtype,G$1)</calculatedColumnFormula>
    </tableColumn>
    <tableColumn id="8" name="Filter8" dataDxfId="3" dataCellStyle="Normal 5">
      <calculatedColumnFormula>VLOOKUP($A9,revtype,H$1)</calculatedColumnFormula>
    </tableColumn>
    <tableColumn id="9" name="Filter9" dataDxfId="2" dataCellStyle="Normal 5">
      <calculatedColumnFormula>VLOOKUP($A9,revtype,I$1)</calculatedColumnFormula>
    </tableColumn>
    <tableColumn id="10" name="Filter10" dataDxfId="1" dataCellStyle="Normal 5">
      <calculatedColumnFormula>VLOOKUP($A9,revtype,J$1)</calculatedColumnFormula>
    </tableColumn>
    <tableColumn id="11" name="Filter11" dataDxfId="0" dataCellStyle="Normal 5">
      <calculatedColumnFormula>SUM(Table203[[#This Row],[Filter4]:[Filter10]])</calculatedColumnFormula>
    </tableColumn>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R437"/>
  <sheetViews>
    <sheetView topLeftCell="A135" workbookViewId="0">
      <selection activeCell="B146" sqref="B146"/>
    </sheetView>
  </sheetViews>
  <sheetFormatPr defaultColWidth="9.33203125" defaultRowHeight="13.8" x14ac:dyDescent="0.3"/>
  <cols>
    <col min="1" max="1" width="9.33203125" style="165"/>
    <col min="2" max="2" width="42.33203125" style="165" customWidth="1"/>
    <col min="3" max="4" width="22.6640625" style="165" bestFit="1" customWidth="1"/>
    <col min="5" max="5" width="21.1640625" style="165" bestFit="1" customWidth="1"/>
    <col min="6" max="6" width="23.33203125" style="165" customWidth="1"/>
    <col min="7" max="7" width="21.83203125" style="5" customWidth="1"/>
    <col min="8" max="8" width="20.83203125" style="5" customWidth="1"/>
    <col min="9" max="9" width="32.6640625" style="5" customWidth="1"/>
    <col min="10" max="10" width="22.1640625" style="5" customWidth="1"/>
    <col min="11" max="11" width="23.33203125" style="165" customWidth="1"/>
    <col min="12" max="12" width="20.33203125" style="165" customWidth="1"/>
    <col min="13" max="13" width="20.6640625" style="165" customWidth="1"/>
    <col min="14" max="14" width="21.33203125" style="165" customWidth="1"/>
    <col min="15" max="15" width="20.33203125" style="165" customWidth="1"/>
    <col min="16" max="16" width="16.83203125" style="165" customWidth="1"/>
    <col min="17" max="16384" width="9.33203125" style="165"/>
  </cols>
  <sheetData>
    <row r="1" spans="1:18" s="5" customFormat="1" ht="12.6" customHeight="1" x14ac:dyDescent="0.3">
      <c r="A1" s="56">
        <v>1</v>
      </c>
      <c r="B1" s="56">
        <f t="shared" ref="B1:R1" si="0">A1+1</f>
        <v>2</v>
      </c>
      <c r="C1" s="56">
        <f t="shared" si="0"/>
        <v>3</v>
      </c>
      <c r="D1" s="56">
        <f t="shared" si="0"/>
        <v>4</v>
      </c>
      <c r="E1" s="56">
        <f t="shared" si="0"/>
        <v>5</v>
      </c>
      <c r="F1" s="56">
        <f t="shared" si="0"/>
        <v>6</v>
      </c>
      <c r="G1" s="56">
        <f t="shared" si="0"/>
        <v>7</v>
      </c>
      <c r="H1" s="56">
        <f t="shared" si="0"/>
        <v>8</v>
      </c>
      <c r="I1" s="56">
        <f t="shared" si="0"/>
        <v>9</v>
      </c>
      <c r="J1" s="56">
        <f t="shared" si="0"/>
        <v>10</v>
      </c>
      <c r="K1" s="56">
        <f t="shared" si="0"/>
        <v>11</v>
      </c>
      <c r="L1" s="56">
        <f t="shared" si="0"/>
        <v>12</v>
      </c>
      <c r="M1" s="56">
        <f t="shared" si="0"/>
        <v>13</v>
      </c>
      <c r="N1" s="56">
        <f t="shared" si="0"/>
        <v>14</v>
      </c>
      <c r="O1" s="56">
        <f t="shared" si="0"/>
        <v>15</v>
      </c>
      <c r="P1" s="56">
        <f t="shared" si="0"/>
        <v>16</v>
      </c>
      <c r="Q1" s="56">
        <f t="shared" si="0"/>
        <v>17</v>
      </c>
      <c r="R1" s="56">
        <f t="shared" si="0"/>
        <v>18</v>
      </c>
    </row>
    <row r="2" spans="1:18" s="225" customFormat="1" ht="31.2" x14ac:dyDescent="0.6">
      <c r="B2" s="378" t="s">
        <v>444</v>
      </c>
      <c r="C2" s="378"/>
      <c r="D2" s="378"/>
      <c r="E2" s="378"/>
      <c r="F2" s="378"/>
      <c r="G2" s="378"/>
      <c r="H2" s="229"/>
      <c r="I2" s="5"/>
      <c r="J2" s="5"/>
      <c r="K2" s="32"/>
      <c r="L2" s="165"/>
    </row>
    <row r="4" spans="1:18" x14ac:dyDescent="0.3">
      <c r="B4" s="191" t="s">
        <v>305</v>
      </c>
      <c r="C4" s="192"/>
      <c r="D4" s="192"/>
      <c r="E4" s="192"/>
      <c r="F4" s="192"/>
      <c r="G4" s="192"/>
      <c r="H4" s="192"/>
    </row>
    <row r="5" spans="1:18" x14ac:dyDescent="0.3">
      <c r="B5" s="193" t="s">
        <v>115</v>
      </c>
      <c r="C5" s="194"/>
      <c r="D5" s="194"/>
      <c r="E5" s="194"/>
      <c r="F5" s="194"/>
      <c r="G5" s="192"/>
      <c r="H5" s="192"/>
      <c r="K5" s="31"/>
    </row>
    <row r="6" spans="1:18" x14ac:dyDescent="0.3">
      <c r="B6" s="195" t="s">
        <v>304</v>
      </c>
      <c r="C6" s="192"/>
      <c r="D6" s="192"/>
      <c r="E6" s="192"/>
      <c r="F6" s="192"/>
      <c r="G6" s="192"/>
      <c r="H6" s="192"/>
    </row>
    <row r="7" spans="1:18" ht="27.6" x14ac:dyDescent="0.3">
      <c r="B7" s="193"/>
      <c r="C7" s="193" t="s">
        <v>348</v>
      </c>
      <c r="D7" s="193" t="s">
        <v>348</v>
      </c>
      <c r="E7" s="193" t="s">
        <v>348</v>
      </c>
      <c r="F7" s="193" t="s">
        <v>348</v>
      </c>
      <c r="G7" s="193" t="s">
        <v>348</v>
      </c>
      <c r="H7" s="193" t="s">
        <v>348</v>
      </c>
      <c r="K7" s="222" t="s">
        <v>446</v>
      </c>
    </row>
    <row r="8" spans="1:18" x14ac:dyDescent="0.3">
      <c r="C8" s="49" t="s">
        <v>301</v>
      </c>
      <c r="D8" s="49" t="s">
        <v>301</v>
      </c>
      <c r="E8" s="49" t="s">
        <v>131</v>
      </c>
      <c r="F8" s="49" t="s">
        <v>131</v>
      </c>
      <c r="G8" s="31" t="s">
        <v>44</v>
      </c>
      <c r="H8" s="87" t="s">
        <v>44</v>
      </c>
      <c r="I8" s="87" t="s">
        <v>329</v>
      </c>
      <c r="J8" s="31" t="s">
        <v>328</v>
      </c>
      <c r="K8" s="87" t="s">
        <v>330</v>
      </c>
      <c r="L8" s="31" t="s">
        <v>328</v>
      </c>
    </row>
    <row r="9" spans="1:18" x14ac:dyDescent="0.3">
      <c r="A9" s="50" t="s">
        <v>302</v>
      </c>
      <c r="B9" s="50" t="s">
        <v>303</v>
      </c>
      <c r="C9" s="50" t="s">
        <v>299</v>
      </c>
      <c r="D9" s="50" t="s">
        <v>300</v>
      </c>
      <c r="E9" s="50" t="s">
        <v>299</v>
      </c>
      <c r="F9" s="50" t="s">
        <v>300</v>
      </c>
      <c r="G9" s="50" t="s">
        <v>299</v>
      </c>
      <c r="H9" s="50" t="s">
        <v>300</v>
      </c>
      <c r="I9" s="50" t="s">
        <v>299</v>
      </c>
      <c r="J9" s="50" t="s">
        <v>299</v>
      </c>
      <c r="K9" s="50" t="s">
        <v>300</v>
      </c>
      <c r="L9" s="50" t="s">
        <v>300</v>
      </c>
    </row>
    <row r="10" spans="1:18" x14ac:dyDescent="0.3">
      <c r="A10" s="51">
        <v>10</v>
      </c>
      <c r="B10" s="196" t="str">
        <f t="shared" ref="B10:B72" si="1">VLOOKUP(A10,num,15)</f>
        <v>Barrington</v>
      </c>
      <c r="C10" s="221">
        <v>49365830.450000003</v>
      </c>
      <c r="D10" s="221">
        <v>48581914.299999997</v>
      </c>
      <c r="E10" s="221">
        <v>2100611.37</v>
      </c>
      <c r="F10" s="221">
        <v>1977824.76</v>
      </c>
      <c r="G10" s="224">
        <v>51466441.82</v>
      </c>
      <c r="H10" s="275">
        <f>D10+F10</f>
        <v>50559739.059999995</v>
      </c>
      <c r="I10" s="164">
        <f t="shared" ref="I10:I41" si="2">M81</f>
        <v>51466441.82</v>
      </c>
      <c r="J10" s="275">
        <f>G10-I10</f>
        <v>0</v>
      </c>
      <c r="K10" s="127">
        <f t="shared" ref="K10:K41" si="3">C228</f>
        <v>50559739.060000084</v>
      </c>
      <c r="L10" s="32">
        <f>H10-K10</f>
        <v>-8.9406967163085938E-8</v>
      </c>
      <c r="P10" s="32"/>
    </row>
    <row r="11" spans="1:18" x14ac:dyDescent="0.3">
      <c r="A11" s="51">
        <v>30</v>
      </c>
      <c r="B11" s="196" t="str">
        <f t="shared" si="1"/>
        <v>Burrillville</v>
      </c>
      <c r="C11" s="221">
        <v>32500000</v>
      </c>
      <c r="D11" s="221">
        <v>32371934.280000001</v>
      </c>
      <c r="E11" s="221">
        <v>2844288.38</v>
      </c>
      <c r="F11" s="221">
        <v>2757067.93</v>
      </c>
      <c r="G11" s="224">
        <v>35344288.380000003</v>
      </c>
      <c r="H11" s="275">
        <f t="shared" ref="H11:H72" si="4">D11+F11</f>
        <v>35129002.210000001</v>
      </c>
      <c r="I11" s="164">
        <f t="shared" si="2"/>
        <v>35344288.380000003</v>
      </c>
      <c r="J11" s="275">
        <f t="shared" ref="J11:J72" si="5">G11-I11</f>
        <v>0</v>
      </c>
      <c r="K11" s="127">
        <f t="shared" si="3"/>
        <v>35129002.209999919</v>
      </c>
      <c r="L11" s="32">
        <f t="shared" ref="L11:L72" si="6">H11-K11</f>
        <v>8.1956386566162109E-8</v>
      </c>
      <c r="P11" s="32"/>
    </row>
    <row r="12" spans="1:18" x14ac:dyDescent="0.3">
      <c r="A12" s="51">
        <v>40</v>
      </c>
      <c r="B12" s="196" t="str">
        <f t="shared" si="1"/>
        <v>Central Falls</v>
      </c>
      <c r="C12" s="221">
        <v>40865567.729999997</v>
      </c>
      <c r="D12" s="221">
        <v>41720733.109999999</v>
      </c>
      <c r="E12" s="221">
        <v>9192518.3599999994</v>
      </c>
      <c r="F12" s="221">
        <v>8986132.7300000004</v>
      </c>
      <c r="G12" s="224">
        <v>50058086.089999996</v>
      </c>
      <c r="H12" s="275">
        <f t="shared" si="4"/>
        <v>50706865.840000004</v>
      </c>
      <c r="I12" s="164">
        <f t="shared" si="2"/>
        <v>50058086.090000004</v>
      </c>
      <c r="J12" s="275">
        <f t="shared" si="5"/>
        <v>0</v>
      </c>
      <c r="K12" s="127">
        <f t="shared" si="3"/>
        <v>50706865.840000026</v>
      </c>
      <c r="L12" s="32">
        <f t="shared" si="6"/>
        <v>0</v>
      </c>
      <c r="P12" s="32"/>
    </row>
    <row r="13" spans="1:18" x14ac:dyDescent="0.3">
      <c r="A13" s="51">
        <v>60</v>
      </c>
      <c r="B13" s="196" t="str">
        <f t="shared" si="1"/>
        <v>Coventry</v>
      </c>
      <c r="C13" s="221">
        <v>69219127.209999993</v>
      </c>
      <c r="D13" s="221">
        <v>68746738.040000007</v>
      </c>
      <c r="E13" s="221">
        <v>4051708.13</v>
      </c>
      <c r="F13" s="221">
        <v>4509034.63</v>
      </c>
      <c r="G13" s="224">
        <v>73270835.339999989</v>
      </c>
      <c r="H13" s="275">
        <f t="shared" si="4"/>
        <v>73255772.670000002</v>
      </c>
      <c r="I13" s="164">
        <f t="shared" si="2"/>
        <v>73270835.340000004</v>
      </c>
      <c r="J13" s="275">
        <f t="shared" si="5"/>
        <v>0</v>
      </c>
      <c r="K13" s="127">
        <f t="shared" si="3"/>
        <v>73255772.669999987</v>
      </c>
      <c r="L13" s="32">
        <f t="shared" si="6"/>
        <v>0</v>
      </c>
      <c r="P13" s="32"/>
    </row>
    <row r="14" spans="1:18" x14ac:dyDescent="0.3">
      <c r="A14" s="51">
        <v>70</v>
      </c>
      <c r="B14" s="196" t="str">
        <f t="shared" si="1"/>
        <v>Cranston</v>
      </c>
      <c r="C14" s="221">
        <v>154228448.80000001</v>
      </c>
      <c r="D14" s="221">
        <v>153296304.53999999</v>
      </c>
      <c r="E14" s="221">
        <v>12313192.66</v>
      </c>
      <c r="F14" s="221">
        <v>12175680.439999999</v>
      </c>
      <c r="G14" s="224">
        <v>166541641.46000001</v>
      </c>
      <c r="H14" s="275">
        <f t="shared" si="4"/>
        <v>165471984.97999999</v>
      </c>
      <c r="I14" s="164">
        <f t="shared" si="2"/>
        <v>166541641.46000001</v>
      </c>
      <c r="J14" s="275">
        <f t="shared" si="5"/>
        <v>0</v>
      </c>
      <c r="K14" s="127">
        <f t="shared" si="3"/>
        <v>165471984.97999957</v>
      </c>
      <c r="L14" s="32">
        <f t="shared" si="6"/>
        <v>4.1723251342773438E-7</v>
      </c>
      <c r="P14" s="32"/>
    </row>
    <row r="15" spans="1:18" x14ac:dyDescent="0.3">
      <c r="A15" s="51">
        <v>80</v>
      </c>
      <c r="B15" s="196" t="str">
        <f t="shared" si="1"/>
        <v>Cumberland</v>
      </c>
      <c r="C15" s="221">
        <v>63985192.310000002</v>
      </c>
      <c r="D15" s="221">
        <v>63054103.140000001</v>
      </c>
      <c r="E15" s="221">
        <v>4723015.76</v>
      </c>
      <c r="F15" s="221">
        <v>4738232.4400000004</v>
      </c>
      <c r="G15" s="224">
        <v>68708208.070000008</v>
      </c>
      <c r="H15" s="275">
        <f t="shared" si="4"/>
        <v>67792335.579999998</v>
      </c>
      <c r="I15" s="164">
        <f t="shared" si="2"/>
        <v>68708208.070000008</v>
      </c>
      <c r="J15" s="275">
        <f t="shared" si="5"/>
        <v>0</v>
      </c>
      <c r="K15" s="127">
        <f t="shared" si="3"/>
        <v>67792335.580000073</v>
      </c>
      <c r="L15" s="32">
        <f t="shared" si="6"/>
        <v>0</v>
      </c>
      <c r="P15" s="32"/>
    </row>
    <row r="16" spans="1:18" x14ac:dyDescent="0.3">
      <c r="A16" s="51">
        <v>90</v>
      </c>
      <c r="B16" s="196" t="str">
        <f t="shared" si="1"/>
        <v>East Greenwich</v>
      </c>
      <c r="C16" s="221">
        <v>37621099.82</v>
      </c>
      <c r="D16" s="221">
        <v>37790606.740000002</v>
      </c>
      <c r="E16" s="221">
        <v>1247383.25</v>
      </c>
      <c r="F16" s="221">
        <v>1248103.3799999999</v>
      </c>
      <c r="G16" s="224">
        <v>38868483.07</v>
      </c>
      <c r="H16" s="275">
        <f t="shared" si="4"/>
        <v>39038710.120000005</v>
      </c>
      <c r="I16" s="164">
        <f t="shared" si="2"/>
        <v>38868483.07</v>
      </c>
      <c r="J16" s="275">
        <f t="shared" si="5"/>
        <v>0</v>
      </c>
      <c r="K16" s="127">
        <f t="shared" si="3"/>
        <v>39038710.119999997</v>
      </c>
      <c r="L16" s="32">
        <f t="shared" si="6"/>
        <v>0</v>
      </c>
      <c r="P16" s="32"/>
    </row>
    <row r="17" spans="1:16" x14ac:dyDescent="0.3">
      <c r="A17" s="52">
        <v>100</v>
      </c>
      <c r="B17" s="196" t="str">
        <f t="shared" si="1"/>
        <v>E Providence</v>
      </c>
      <c r="C17" s="221">
        <v>83270391.480000004</v>
      </c>
      <c r="D17" s="221">
        <v>83001681.810000002</v>
      </c>
      <c r="E17" s="221">
        <v>8631626.6199999992</v>
      </c>
      <c r="F17" s="221">
        <v>7995411.5599999996</v>
      </c>
      <c r="G17" s="224">
        <v>91902018.100000009</v>
      </c>
      <c r="H17" s="275">
        <f t="shared" si="4"/>
        <v>90997093.370000005</v>
      </c>
      <c r="I17" s="164">
        <f t="shared" si="2"/>
        <v>91902018.099999994</v>
      </c>
      <c r="J17" s="275">
        <f t="shared" si="5"/>
        <v>0</v>
      </c>
      <c r="K17" s="127">
        <f t="shared" si="3"/>
        <v>90997093.369999886</v>
      </c>
      <c r="L17" s="32">
        <f t="shared" si="6"/>
        <v>1.1920928955078125E-7</v>
      </c>
      <c r="P17" s="32"/>
    </row>
    <row r="18" spans="1:16" x14ac:dyDescent="0.3">
      <c r="A18" s="52">
        <v>120</v>
      </c>
      <c r="B18" s="196" t="str">
        <f t="shared" si="1"/>
        <v>Foster</v>
      </c>
      <c r="C18" s="221">
        <v>4410785.3899999997</v>
      </c>
      <c r="D18" s="221">
        <v>3952005.53</v>
      </c>
      <c r="E18" s="221">
        <v>653080.94999999995</v>
      </c>
      <c r="F18" s="221">
        <v>1099764.73</v>
      </c>
      <c r="G18" s="224">
        <v>5063866.34</v>
      </c>
      <c r="H18" s="275">
        <f t="shared" si="4"/>
        <v>5051770.26</v>
      </c>
      <c r="I18" s="164">
        <f t="shared" si="2"/>
        <v>5063866.34</v>
      </c>
      <c r="J18" s="275">
        <f t="shared" si="5"/>
        <v>0</v>
      </c>
      <c r="K18" s="127">
        <f t="shared" si="3"/>
        <v>5051770.26</v>
      </c>
      <c r="L18" s="32">
        <f t="shared" si="6"/>
        <v>0</v>
      </c>
      <c r="P18" s="32"/>
    </row>
    <row r="19" spans="1:16" x14ac:dyDescent="0.3">
      <c r="A19" s="52">
        <v>130</v>
      </c>
      <c r="B19" s="196" t="str">
        <f t="shared" si="1"/>
        <v>Glocester</v>
      </c>
      <c r="C19" s="221">
        <v>8859970.1099999994</v>
      </c>
      <c r="D19" s="221">
        <v>8605205.6300000008</v>
      </c>
      <c r="E19" s="221">
        <v>460370.27</v>
      </c>
      <c r="F19" s="221">
        <v>449359.17</v>
      </c>
      <c r="G19" s="224">
        <v>9320340.379999999</v>
      </c>
      <c r="H19" s="275">
        <f t="shared" si="4"/>
        <v>9054564.8000000007</v>
      </c>
      <c r="I19" s="164">
        <f t="shared" si="2"/>
        <v>9320340.3800000008</v>
      </c>
      <c r="J19" s="275">
        <f t="shared" si="5"/>
        <v>0</v>
      </c>
      <c r="K19" s="127">
        <f t="shared" si="3"/>
        <v>9054564.8000000138</v>
      </c>
      <c r="L19" s="32">
        <f t="shared" si="6"/>
        <v>0</v>
      </c>
      <c r="P19" s="32"/>
    </row>
    <row r="20" spans="1:16" x14ac:dyDescent="0.3">
      <c r="A20" s="52">
        <v>150</v>
      </c>
      <c r="B20" s="196" t="str">
        <f t="shared" si="1"/>
        <v>Jamestown</v>
      </c>
      <c r="C20" s="221">
        <v>11933567.17</v>
      </c>
      <c r="D20" s="221">
        <v>12074409.76</v>
      </c>
      <c r="E20" s="221">
        <v>537728.4</v>
      </c>
      <c r="F20" s="221">
        <v>679760.68</v>
      </c>
      <c r="G20" s="224">
        <v>12471295.57</v>
      </c>
      <c r="H20" s="275">
        <f t="shared" si="4"/>
        <v>12754170.439999999</v>
      </c>
      <c r="I20" s="164">
        <f t="shared" si="2"/>
        <v>12471295.57</v>
      </c>
      <c r="J20" s="275">
        <f t="shared" si="5"/>
        <v>0</v>
      </c>
      <c r="K20" s="127">
        <f t="shared" si="3"/>
        <v>12754170.439999994</v>
      </c>
      <c r="L20" s="32">
        <f t="shared" si="6"/>
        <v>0</v>
      </c>
      <c r="P20" s="32"/>
    </row>
    <row r="21" spans="1:16" x14ac:dyDescent="0.3">
      <c r="A21" s="52">
        <v>160</v>
      </c>
      <c r="B21" s="196" t="str">
        <f t="shared" si="1"/>
        <v>Johnston</v>
      </c>
      <c r="C21" s="221">
        <v>57202002.649999999</v>
      </c>
      <c r="D21" s="221">
        <v>57658841.390000001</v>
      </c>
      <c r="E21" s="221">
        <v>3633539.63</v>
      </c>
      <c r="F21" s="221">
        <v>3465118.31</v>
      </c>
      <c r="G21" s="224">
        <v>60835542.280000001</v>
      </c>
      <c r="H21" s="275">
        <f t="shared" si="4"/>
        <v>61123959.700000003</v>
      </c>
      <c r="I21" s="164">
        <f t="shared" si="2"/>
        <v>60835542.280000001</v>
      </c>
      <c r="J21" s="275">
        <f t="shared" si="5"/>
        <v>0</v>
      </c>
      <c r="K21" s="127">
        <f t="shared" si="3"/>
        <v>61123959.700000025</v>
      </c>
      <c r="L21" s="32">
        <f t="shared" si="6"/>
        <v>0</v>
      </c>
      <c r="P21" s="32"/>
    </row>
    <row r="22" spans="1:16" x14ac:dyDescent="0.3">
      <c r="A22" s="52">
        <v>170</v>
      </c>
      <c r="B22" s="196" t="str">
        <f t="shared" si="1"/>
        <v>Lincoln</v>
      </c>
      <c r="C22" s="221">
        <v>54210522.479999997</v>
      </c>
      <c r="D22" s="221">
        <v>54187061.859999999</v>
      </c>
      <c r="E22" s="221">
        <v>2384022.69</v>
      </c>
      <c r="F22" s="221">
        <v>2404219.5499999998</v>
      </c>
      <c r="G22" s="224">
        <v>56594545.169999994</v>
      </c>
      <c r="H22" s="275">
        <f t="shared" si="4"/>
        <v>56591281.409999996</v>
      </c>
      <c r="I22" s="164">
        <f t="shared" si="2"/>
        <v>56594545.170000002</v>
      </c>
      <c r="J22" s="275">
        <f t="shared" si="5"/>
        <v>0</v>
      </c>
      <c r="K22" s="127">
        <f t="shared" si="3"/>
        <v>56591281.410000101</v>
      </c>
      <c r="L22" s="32">
        <f t="shared" si="6"/>
        <v>-1.0430812835693359E-7</v>
      </c>
      <c r="P22" s="32"/>
    </row>
    <row r="23" spans="1:16" x14ac:dyDescent="0.3">
      <c r="A23" s="52">
        <v>180</v>
      </c>
      <c r="B23" s="196" t="str">
        <f t="shared" si="1"/>
        <v>Little Compton</v>
      </c>
      <c r="C23" s="221">
        <v>7142498.21</v>
      </c>
      <c r="D23" s="221">
        <v>7017800.0499999998</v>
      </c>
      <c r="E23" s="221">
        <v>266143.31</v>
      </c>
      <c r="F23" s="221">
        <v>256817.53</v>
      </c>
      <c r="G23" s="224">
        <v>7408641.5199999996</v>
      </c>
      <c r="H23" s="275">
        <f t="shared" si="4"/>
        <v>7274617.5800000001</v>
      </c>
      <c r="I23" s="164">
        <f t="shared" si="2"/>
        <v>7408641.5200000005</v>
      </c>
      <c r="J23" s="275">
        <f t="shared" si="5"/>
        <v>0</v>
      </c>
      <c r="K23" s="127">
        <f t="shared" si="3"/>
        <v>7274617.580000001</v>
      </c>
      <c r="L23" s="32">
        <f t="shared" si="6"/>
        <v>0</v>
      </c>
      <c r="P23" s="32"/>
    </row>
    <row r="24" spans="1:16" x14ac:dyDescent="0.3">
      <c r="A24" s="52">
        <v>190</v>
      </c>
      <c r="B24" s="196" t="str">
        <f t="shared" si="1"/>
        <v>Middletown</v>
      </c>
      <c r="C24" s="221">
        <v>35831828.619999997</v>
      </c>
      <c r="D24" s="221">
        <v>35895507.520000003</v>
      </c>
      <c r="E24" s="221">
        <v>2769841.9</v>
      </c>
      <c r="F24" s="221">
        <v>5248504.38</v>
      </c>
      <c r="G24" s="224">
        <v>38601670.519999996</v>
      </c>
      <c r="H24" s="275">
        <f t="shared" si="4"/>
        <v>41144011.900000006</v>
      </c>
      <c r="I24" s="164">
        <f t="shared" si="2"/>
        <v>38601670.519999996</v>
      </c>
      <c r="J24" s="275">
        <f t="shared" si="5"/>
        <v>0</v>
      </c>
      <c r="K24" s="127">
        <f t="shared" si="3"/>
        <v>41144011.899999745</v>
      </c>
      <c r="L24" s="32">
        <f t="shared" si="6"/>
        <v>2.6077032089233398E-7</v>
      </c>
      <c r="P24" s="32"/>
    </row>
    <row r="25" spans="1:16" x14ac:dyDescent="0.3">
      <c r="A25" s="52">
        <v>200</v>
      </c>
      <c r="B25" s="196" t="str">
        <f t="shared" si="1"/>
        <v>Narragansett</v>
      </c>
      <c r="C25" s="221">
        <v>29958884.199999999</v>
      </c>
      <c r="D25" s="221">
        <v>27107536.800000001</v>
      </c>
      <c r="E25" s="221">
        <v>2013502.64</v>
      </c>
      <c r="F25" s="221">
        <v>1969206.37</v>
      </c>
      <c r="G25" s="224">
        <v>31972386.84</v>
      </c>
      <c r="H25" s="275">
        <f t="shared" si="4"/>
        <v>29076743.170000002</v>
      </c>
      <c r="I25" s="164">
        <f t="shared" si="2"/>
        <v>31972386.84</v>
      </c>
      <c r="J25" s="275">
        <f t="shared" si="5"/>
        <v>0</v>
      </c>
      <c r="K25" s="127">
        <f t="shared" si="3"/>
        <v>29076743.169999968</v>
      </c>
      <c r="L25" s="32">
        <f t="shared" si="6"/>
        <v>3.3527612686157227E-8</v>
      </c>
      <c r="P25" s="32"/>
    </row>
    <row r="26" spans="1:16" x14ac:dyDescent="0.3">
      <c r="A26" s="52">
        <v>210</v>
      </c>
      <c r="B26" s="196" t="str">
        <f t="shared" si="1"/>
        <v>Newport</v>
      </c>
      <c r="C26" s="221">
        <v>39506365.859999999</v>
      </c>
      <c r="D26" s="221">
        <v>40778536.469999902</v>
      </c>
      <c r="E26" s="221">
        <v>3703778.16</v>
      </c>
      <c r="F26" s="221">
        <v>4756037.6399999997</v>
      </c>
      <c r="G26" s="224">
        <v>43210144.019999996</v>
      </c>
      <c r="H26" s="275">
        <f t="shared" si="4"/>
        <v>45534574.109999903</v>
      </c>
      <c r="I26" s="164">
        <f t="shared" si="2"/>
        <v>43210144.019999996</v>
      </c>
      <c r="J26" s="275">
        <f t="shared" si="5"/>
        <v>0</v>
      </c>
      <c r="K26" s="127">
        <f t="shared" si="3"/>
        <v>45534574.110000022</v>
      </c>
      <c r="L26" s="32">
        <f t="shared" si="6"/>
        <v>-1.1920928955078125E-7</v>
      </c>
      <c r="P26" s="32"/>
    </row>
    <row r="27" spans="1:16" x14ac:dyDescent="0.3">
      <c r="A27" s="52">
        <v>220</v>
      </c>
      <c r="B27" s="196" t="str">
        <f t="shared" si="1"/>
        <v>New Shoreham</v>
      </c>
      <c r="C27" s="221">
        <v>4945497</v>
      </c>
      <c r="D27" s="221">
        <v>4871104.03</v>
      </c>
      <c r="E27" s="221">
        <v>401942.85</v>
      </c>
      <c r="F27" s="221">
        <v>472182.45</v>
      </c>
      <c r="G27" s="224">
        <v>5347439.8499999996</v>
      </c>
      <c r="H27" s="275">
        <f t="shared" si="4"/>
        <v>5343286.4800000004</v>
      </c>
      <c r="I27" s="164">
        <f t="shared" si="2"/>
        <v>5347439.8500000006</v>
      </c>
      <c r="J27" s="275">
        <f t="shared" si="5"/>
        <v>0</v>
      </c>
      <c r="K27" s="127">
        <f t="shared" si="3"/>
        <v>5343286.4800000023</v>
      </c>
      <c r="L27" s="32">
        <f t="shared" si="6"/>
        <v>0</v>
      </c>
      <c r="P27" s="32"/>
    </row>
    <row r="28" spans="1:16" x14ac:dyDescent="0.3">
      <c r="A28" s="52">
        <v>230</v>
      </c>
      <c r="B28" s="196" t="str">
        <f t="shared" si="1"/>
        <v>North Kingstown</v>
      </c>
      <c r="C28" s="221">
        <v>64232952.270000003</v>
      </c>
      <c r="D28" s="221">
        <v>63760855.719999999</v>
      </c>
      <c r="E28" s="221">
        <v>4999171.95</v>
      </c>
      <c r="F28" s="221">
        <v>4955487.55</v>
      </c>
      <c r="G28" s="224">
        <v>69232124.219999999</v>
      </c>
      <c r="H28" s="275">
        <f t="shared" si="4"/>
        <v>68716343.269999996</v>
      </c>
      <c r="I28" s="164">
        <f t="shared" si="2"/>
        <v>69232124.219999999</v>
      </c>
      <c r="J28" s="275">
        <f t="shared" si="5"/>
        <v>0</v>
      </c>
      <c r="K28" s="127">
        <f t="shared" si="3"/>
        <v>68716343.269999981</v>
      </c>
      <c r="L28" s="32">
        <f t="shared" si="6"/>
        <v>0</v>
      </c>
      <c r="P28" s="32"/>
    </row>
    <row r="29" spans="1:16" x14ac:dyDescent="0.3">
      <c r="A29" s="52">
        <v>240</v>
      </c>
      <c r="B29" s="196" t="str">
        <f t="shared" si="1"/>
        <v>North Providence</v>
      </c>
      <c r="C29" s="221">
        <v>55605984.210000001</v>
      </c>
      <c r="D29" s="221">
        <v>55481600.969999999</v>
      </c>
      <c r="E29" s="221">
        <v>4722744.5999999996</v>
      </c>
      <c r="F29" s="221">
        <v>4185186.46</v>
      </c>
      <c r="G29" s="224">
        <v>60328728.810000002</v>
      </c>
      <c r="H29" s="275">
        <f t="shared" si="4"/>
        <v>59666787.43</v>
      </c>
      <c r="I29" s="164">
        <f t="shared" si="2"/>
        <v>60328728.810000002</v>
      </c>
      <c r="J29" s="275">
        <f t="shared" si="5"/>
        <v>0</v>
      </c>
      <c r="K29" s="127">
        <f t="shared" si="3"/>
        <v>59666787.430000015</v>
      </c>
      <c r="L29" s="32">
        <f t="shared" si="6"/>
        <v>0</v>
      </c>
      <c r="P29" s="32"/>
    </row>
    <row r="30" spans="1:16" x14ac:dyDescent="0.3">
      <c r="A30" s="52">
        <v>250</v>
      </c>
      <c r="B30" s="196" t="str">
        <f t="shared" si="1"/>
        <v>North Smithfield</v>
      </c>
      <c r="C30" s="221">
        <v>25395432.989999998</v>
      </c>
      <c r="D30" s="221">
        <v>25354177.359999999</v>
      </c>
      <c r="E30" s="221">
        <v>1112832.77</v>
      </c>
      <c r="F30" s="221">
        <v>1100517.53</v>
      </c>
      <c r="G30" s="224">
        <v>26508265.759999998</v>
      </c>
      <c r="H30" s="275">
        <f t="shared" si="4"/>
        <v>26454694.890000001</v>
      </c>
      <c r="I30" s="164">
        <f t="shared" si="2"/>
        <v>26508265.759999998</v>
      </c>
      <c r="J30" s="275">
        <f t="shared" si="5"/>
        <v>0</v>
      </c>
      <c r="K30" s="127">
        <f t="shared" si="3"/>
        <v>26454694.889999926</v>
      </c>
      <c r="L30" s="32">
        <f t="shared" si="6"/>
        <v>7.4505805969238281E-8</v>
      </c>
      <c r="P30" s="32"/>
    </row>
    <row r="31" spans="1:16" x14ac:dyDescent="0.3">
      <c r="A31" s="52">
        <v>260</v>
      </c>
      <c r="B31" s="196" t="str">
        <f t="shared" si="1"/>
        <v>Pawtucket</v>
      </c>
      <c r="C31" s="221">
        <v>121969864.14</v>
      </c>
      <c r="D31" s="221">
        <v>121361424.54000001</v>
      </c>
      <c r="E31" s="221">
        <v>17987466.350000001</v>
      </c>
      <c r="F31" s="221">
        <v>18349325.640000001</v>
      </c>
      <c r="G31" s="224">
        <v>139957330.49000001</v>
      </c>
      <c r="H31" s="275">
        <f t="shared" si="4"/>
        <v>139710750.18000001</v>
      </c>
      <c r="I31" s="164">
        <f t="shared" si="2"/>
        <v>139957330.49000001</v>
      </c>
      <c r="J31" s="275">
        <f t="shared" si="5"/>
        <v>0</v>
      </c>
      <c r="K31" s="127">
        <f t="shared" si="3"/>
        <v>139710750.18000054</v>
      </c>
      <c r="L31" s="32">
        <f t="shared" si="6"/>
        <v>-5.3644180297851563E-7</v>
      </c>
      <c r="P31" s="32"/>
    </row>
    <row r="32" spans="1:16" x14ac:dyDescent="0.3">
      <c r="A32" s="52">
        <v>270</v>
      </c>
      <c r="B32" s="196" t="str">
        <f t="shared" si="1"/>
        <v>Portsmouth</v>
      </c>
      <c r="C32" s="221">
        <v>38317502.469999999</v>
      </c>
      <c r="D32" s="221">
        <v>37764198.079999998</v>
      </c>
      <c r="E32" s="221">
        <v>2339895.11</v>
      </c>
      <c r="F32" s="221">
        <v>2357136.41</v>
      </c>
      <c r="G32" s="224">
        <v>40657397.579999998</v>
      </c>
      <c r="H32" s="275">
        <f t="shared" si="4"/>
        <v>40121334.489999995</v>
      </c>
      <c r="I32" s="164">
        <f t="shared" si="2"/>
        <v>40657397.579999998</v>
      </c>
      <c r="J32" s="275">
        <f t="shared" si="5"/>
        <v>0</v>
      </c>
      <c r="K32" s="127">
        <f t="shared" si="3"/>
        <v>40121334.490000032</v>
      </c>
      <c r="L32" s="32">
        <f t="shared" si="6"/>
        <v>0</v>
      </c>
      <c r="P32" s="32"/>
    </row>
    <row r="33" spans="1:16" x14ac:dyDescent="0.3">
      <c r="A33" s="52">
        <v>280</v>
      </c>
      <c r="B33" s="196" t="str">
        <f t="shared" si="1"/>
        <v>Providence</v>
      </c>
      <c r="C33" s="221">
        <v>378986111.11000001</v>
      </c>
      <c r="D33" s="221">
        <v>380090850.14999998</v>
      </c>
      <c r="E33" s="221">
        <v>49667372.170000002</v>
      </c>
      <c r="F33" s="221">
        <v>48299756</v>
      </c>
      <c r="G33" s="224">
        <v>428653483.28000003</v>
      </c>
      <c r="H33" s="275">
        <f t="shared" si="4"/>
        <v>428390606.14999998</v>
      </c>
      <c r="I33" s="164">
        <f t="shared" si="2"/>
        <v>428653483.27999997</v>
      </c>
      <c r="J33" s="275">
        <f t="shared" si="5"/>
        <v>0</v>
      </c>
      <c r="K33" s="127">
        <f t="shared" si="3"/>
        <v>428390606.14999527</v>
      </c>
      <c r="L33" s="32">
        <f t="shared" si="6"/>
        <v>4.7087669372558594E-6</v>
      </c>
      <c r="P33" s="32"/>
    </row>
    <row r="34" spans="1:16" x14ac:dyDescent="0.3">
      <c r="A34" s="52">
        <v>300</v>
      </c>
      <c r="B34" s="196" t="str">
        <f t="shared" si="1"/>
        <v>Scituate</v>
      </c>
      <c r="C34" s="221">
        <v>23303930.57</v>
      </c>
      <c r="D34" s="221">
        <v>21979397.109999999</v>
      </c>
      <c r="E34" s="221">
        <v>1311648.8799999999</v>
      </c>
      <c r="F34" s="221">
        <v>1104893.29</v>
      </c>
      <c r="G34" s="224">
        <v>24615579.449999999</v>
      </c>
      <c r="H34" s="275">
        <f t="shared" si="4"/>
        <v>23084290.399999999</v>
      </c>
      <c r="I34" s="164">
        <f t="shared" si="2"/>
        <v>24615579.449999999</v>
      </c>
      <c r="J34" s="275">
        <f t="shared" si="5"/>
        <v>0</v>
      </c>
      <c r="K34" s="127">
        <f t="shared" si="3"/>
        <v>23084290.39999995</v>
      </c>
      <c r="L34" s="32">
        <f t="shared" si="6"/>
        <v>4.8428773880004883E-8</v>
      </c>
      <c r="P34" s="32"/>
    </row>
    <row r="35" spans="1:16" x14ac:dyDescent="0.3">
      <c r="A35" s="52">
        <v>310</v>
      </c>
      <c r="B35" s="196" t="str">
        <f t="shared" si="1"/>
        <v>Smithfield</v>
      </c>
      <c r="C35" s="221">
        <v>37890947.960000001</v>
      </c>
      <c r="D35" s="221">
        <v>37756102.159999996</v>
      </c>
      <c r="E35" s="221">
        <v>2149569.4</v>
      </c>
      <c r="F35" s="221">
        <v>2355184.13</v>
      </c>
      <c r="G35" s="224">
        <v>40040517.359999999</v>
      </c>
      <c r="H35" s="275">
        <f t="shared" si="4"/>
        <v>40111286.289999999</v>
      </c>
      <c r="I35" s="164">
        <f t="shared" si="2"/>
        <v>40040517.359999999</v>
      </c>
      <c r="J35" s="275">
        <f t="shared" si="5"/>
        <v>0</v>
      </c>
      <c r="K35" s="127">
        <f t="shared" si="3"/>
        <v>40111286.289999999</v>
      </c>
      <c r="L35" s="32">
        <f t="shared" si="6"/>
        <v>0</v>
      </c>
      <c r="P35" s="32"/>
    </row>
    <row r="36" spans="1:16" x14ac:dyDescent="0.3">
      <c r="A36" s="52">
        <v>320</v>
      </c>
      <c r="B36" s="196" t="str">
        <f t="shared" si="1"/>
        <v>South Kingstown</v>
      </c>
      <c r="C36" s="221">
        <v>60229280.560000002</v>
      </c>
      <c r="D36" s="221">
        <v>59956532.490000002</v>
      </c>
      <c r="E36" s="221">
        <v>2456313.89</v>
      </c>
      <c r="F36" s="221">
        <v>2358248.06</v>
      </c>
      <c r="G36" s="224">
        <v>62685594.450000003</v>
      </c>
      <c r="H36" s="275">
        <f t="shared" si="4"/>
        <v>62314780.550000004</v>
      </c>
      <c r="I36" s="164">
        <f t="shared" si="2"/>
        <v>62685594.450000003</v>
      </c>
      <c r="J36" s="275">
        <f t="shared" si="5"/>
        <v>0</v>
      </c>
      <c r="K36" s="127">
        <f t="shared" si="3"/>
        <v>62314780.550000072</v>
      </c>
      <c r="L36" s="32">
        <f t="shared" si="6"/>
        <v>-6.7055225372314453E-8</v>
      </c>
      <c r="P36" s="32"/>
    </row>
    <row r="37" spans="1:16" x14ac:dyDescent="0.3">
      <c r="A37" s="52">
        <v>330</v>
      </c>
      <c r="B37" s="196" t="str">
        <f t="shared" si="1"/>
        <v>Tiverton</v>
      </c>
      <c r="C37" s="221">
        <v>30108254.829999998</v>
      </c>
      <c r="D37" s="221">
        <v>30003020.57</v>
      </c>
      <c r="E37" s="221">
        <v>1916584.5</v>
      </c>
      <c r="F37" s="221">
        <v>2153398.71</v>
      </c>
      <c r="G37" s="224">
        <v>32024839.329999998</v>
      </c>
      <c r="H37" s="275">
        <f t="shared" si="4"/>
        <v>32156419.280000001</v>
      </c>
      <c r="I37" s="164">
        <f t="shared" si="2"/>
        <v>32024839.329999998</v>
      </c>
      <c r="J37" s="275">
        <f t="shared" si="5"/>
        <v>0</v>
      </c>
      <c r="K37" s="127">
        <f t="shared" si="3"/>
        <v>32156419.279999908</v>
      </c>
      <c r="L37" s="32">
        <f t="shared" si="6"/>
        <v>9.3132257461547852E-8</v>
      </c>
      <c r="P37" s="32"/>
    </row>
    <row r="38" spans="1:16" x14ac:dyDescent="0.3">
      <c r="A38" s="52">
        <v>350</v>
      </c>
      <c r="B38" s="196" t="str">
        <f t="shared" si="1"/>
        <v>Warwick</v>
      </c>
      <c r="C38" s="221">
        <v>165651321.09999999</v>
      </c>
      <c r="D38" s="221">
        <v>164320280.33000001</v>
      </c>
      <c r="E38" s="221">
        <v>9337600.6199999992</v>
      </c>
      <c r="F38" s="221">
        <v>10197832.5</v>
      </c>
      <c r="G38" s="224">
        <v>174988921.72</v>
      </c>
      <c r="H38" s="275">
        <f t="shared" si="4"/>
        <v>174518112.83000001</v>
      </c>
      <c r="I38" s="164">
        <f t="shared" si="2"/>
        <v>174988921.72</v>
      </c>
      <c r="J38" s="275">
        <f t="shared" si="5"/>
        <v>0</v>
      </c>
      <c r="K38" s="127">
        <f t="shared" si="3"/>
        <v>174518112.82999948</v>
      </c>
      <c r="L38" s="32">
        <f t="shared" si="6"/>
        <v>5.3644180297851563E-7</v>
      </c>
      <c r="P38" s="32"/>
    </row>
    <row r="39" spans="1:16" x14ac:dyDescent="0.3">
      <c r="A39" s="52">
        <v>360</v>
      </c>
      <c r="B39" s="196" t="str">
        <f t="shared" si="1"/>
        <v>Westerly</v>
      </c>
      <c r="C39" s="221">
        <v>56631533.630000003</v>
      </c>
      <c r="D39" s="221">
        <v>56223260.890000001</v>
      </c>
      <c r="E39" s="221">
        <v>2895567.29</v>
      </c>
      <c r="F39" s="221">
        <v>2951716.84</v>
      </c>
      <c r="G39" s="224">
        <v>59527100.920000002</v>
      </c>
      <c r="H39" s="275">
        <f t="shared" si="4"/>
        <v>59174977.730000004</v>
      </c>
      <c r="I39" s="164">
        <f t="shared" si="2"/>
        <v>59527100.920000002</v>
      </c>
      <c r="J39" s="275">
        <f t="shared" si="5"/>
        <v>0</v>
      </c>
      <c r="K39" s="127">
        <f t="shared" si="3"/>
        <v>59174977.730000101</v>
      </c>
      <c r="L39" s="32">
        <f t="shared" si="6"/>
        <v>-9.6857547760009766E-8</v>
      </c>
      <c r="P39" s="32"/>
    </row>
    <row r="40" spans="1:16" x14ac:dyDescent="0.3">
      <c r="A40" s="52">
        <v>380</v>
      </c>
      <c r="B40" s="196" t="str">
        <f t="shared" si="1"/>
        <v>W Warwick</v>
      </c>
      <c r="C40" s="221">
        <v>56735824.219999999</v>
      </c>
      <c r="D40" s="221">
        <v>55465944.499999903</v>
      </c>
      <c r="E40" s="221">
        <v>3979443.9</v>
      </c>
      <c r="F40" s="221">
        <v>4365404.5599999996</v>
      </c>
      <c r="G40" s="224">
        <v>60715268.119999997</v>
      </c>
      <c r="H40" s="275">
        <f t="shared" si="4"/>
        <v>59831349.059999906</v>
      </c>
      <c r="I40" s="164">
        <f t="shared" si="2"/>
        <v>60715268.120000005</v>
      </c>
      <c r="J40" s="275">
        <f t="shared" si="5"/>
        <v>0</v>
      </c>
      <c r="K40" s="127">
        <f t="shared" si="3"/>
        <v>59831349.060000107</v>
      </c>
      <c r="L40" s="32">
        <f t="shared" si="6"/>
        <v>-2.0116567611694336E-7</v>
      </c>
      <c r="P40" s="32"/>
    </row>
    <row r="41" spans="1:16" x14ac:dyDescent="0.3">
      <c r="A41" s="52">
        <v>390</v>
      </c>
      <c r="B41" s="196" t="str">
        <f t="shared" si="1"/>
        <v>Woonsocket</v>
      </c>
      <c r="C41" s="221">
        <v>78530108.269999996</v>
      </c>
      <c r="D41" s="221">
        <v>75095456.359999999</v>
      </c>
      <c r="E41" s="221">
        <v>14342149.15</v>
      </c>
      <c r="F41" s="221">
        <v>14649636.67</v>
      </c>
      <c r="G41" s="224">
        <v>92872257.420000002</v>
      </c>
      <c r="H41" s="275">
        <f t="shared" si="4"/>
        <v>89745093.030000001</v>
      </c>
      <c r="I41" s="164">
        <f t="shared" si="2"/>
        <v>92872257.420000002</v>
      </c>
      <c r="J41" s="275">
        <f t="shared" si="5"/>
        <v>0</v>
      </c>
      <c r="K41" s="127">
        <f t="shared" si="3"/>
        <v>89745093.030000016</v>
      </c>
      <c r="L41" s="32">
        <f t="shared" si="6"/>
        <v>0</v>
      </c>
      <c r="P41" s="32"/>
    </row>
    <row r="42" spans="1:16" x14ac:dyDescent="0.3">
      <c r="A42" s="52">
        <v>400</v>
      </c>
      <c r="B42" s="196" t="str">
        <f t="shared" si="1"/>
        <v>Davies</v>
      </c>
      <c r="C42" s="221">
        <v>16757106.74</v>
      </c>
      <c r="D42" s="221">
        <v>15683928.359999999</v>
      </c>
      <c r="E42" s="221">
        <v>1542702.58</v>
      </c>
      <c r="F42" s="221">
        <v>1422890.52</v>
      </c>
      <c r="G42" s="224">
        <v>18299809.32</v>
      </c>
      <c r="H42" s="275">
        <f t="shared" si="4"/>
        <v>17106818.879999999</v>
      </c>
      <c r="I42" s="164">
        <f t="shared" ref="I42:I73" si="7">M113</f>
        <v>18299809.32</v>
      </c>
      <c r="J42" s="275">
        <f t="shared" si="5"/>
        <v>0</v>
      </c>
      <c r="K42" s="127">
        <f t="shared" ref="K42:K73" si="8">C260</f>
        <v>17106818.879999965</v>
      </c>
      <c r="L42" s="32">
        <f t="shared" si="6"/>
        <v>3.3527612686157227E-8</v>
      </c>
      <c r="P42" s="32"/>
    </row>
    <row r="43" spans="1:16" x14ac:dyDescent="0.3">
      <c r="A43" s="52">
        <v>410</v>
      </c>
      <c r="B43" s="196" t="str">
        <f t="shared" si="1"/>
        <v>Deaf</v>
      </c>
      <c r="C43" s="221">
        <v>6378978.1399999997</v>
      </c>
      <c r="D43" s="221">
        <v>8063792.8200000003</v>
      </c>
      <c r="E43" s="221">
        <v>845044.05</v>
      </c>
      <c r="F43" s="221">
        <v>201418.06</v>
      </c>
      <c r="G43" s="224">
        <v>7224022.1899999995</v>
      </c>
      <c r="H43" s="275">
        <f t="shared" si="4"/>
        <v>8265210.8799999999</v>
      </c>
      <c r="I43" s="164">
        <f t="shared" si="7"/>
        <v>7224022.1899999995</v>
      </c>
      <c r="J43" s="275">
        <f t="shared" si="5"/>
        <v>0</v>
      </c>
      <c r="K43" s="127">
        <f t="shared" si="8"/>
        <v>8265210.879999998</v>
      </c>
      <c r="L43" s="32">
        <f t="shared" si="6"/>
        <v>0</v>
      </c>
      <c r="P43" s="32"/>
    </row>
    <row r="44" spans="1:16" x14ac:dyDescent="0.3">
      <c r="A44" s="52">
        <v>420</v>
      </c>
      <c r="B44" s="196" t="str">
        <f t="shared" si="1"/>
        <v>Metropolitan C&amp;TC</v>
      </c>
      <c r="C44" s="221">
        <v>14318253.460000001</v>
      </c>
      <c r="D44" s="221">
        <v>12777604.68</v>
      </c>
      <c r="E44" s="221">
        <v>1971193.45</v>
      </c>
      <c r="F44" s="221">
        <v>2277928.96</v>
      </c>
      <c r="G44" s="224">
        <v>16289446.91</v>
      </c>
      <c r="H44" s="275">
        <f t="shared" si="4"/>
        <v>15055533.640000001</v>
      </c>
      <c r="I44" s="164">
        <f t="shared" si="7"/>
        <v>16289446.91</v>
      </c>
      <c r="J44" s="275">
        <f t="shared" si="5"/>
        <v>0</v>
      </c>
      <c r="K44" s="127">
        <f t="shared" si="8"/>
        <v>15055533.639999991</v>
      </c>
      <c r="L44" s="32">
        <f t="shared" si="6"/>
        <v>0</v>
      </c>
      <c r="P44" s="32"/>
    </row>
    <row r="45" spans="1:16" x14ac:dyDescent="0.3">
      <c r="A45" s="52">
        <v>430</v>
      </c>
      <c r="B45" s="196" t="s">
        <v>379</v>
      </c>
      <c r="C45" s="221">
        <v>2560162</v>
      </c>
      <c r="D45" s="221">
        <v>2363027.7000000002</v>
      </c>
      <c r="E45" s="221">
        <v>433436</v>
      </c>
      <c r="F45" s="221">
        <v>258750.7</v>
      </c>
      <c r="G45" s="224">
        <v>2993598</v>
      </c>
      <c r="H45" s="275">
        <f t="shared" si="4"/>
        <v>2621778.4000000004</v>
      </c>
      <c r="I45" s="164">
        <f t="shared" si="7"/>
        <v>2993598</v>
      </c>
      <c r="J45" s="275">
        <f t="shared" si="5"/>
        <v>0</v>
      </c>
      <c r="K45" s="127">
        <f t="shared" si="8"/>
        <v>2621778.4</v>
      </c>
      <c r="L45" s="32">
        <f t="shared" si="6"/>
        <v>0</v>
      </c>
      <c r="P45" s="32"/>
    </row>
    <row r="46" spans="1:16" x14ac:dyDescent="0.3">
      <c r="A46" s="52">
        <v>480</v>
      </c>
      <c r="B46" s="196" t="str">
        <f t="shared" si="1"/>
        <v>Highlander</v>
      </c>
      <c r="C46" s="221">
        <v>8748295</v>
      </c>
      <c r="D46" s="221">
        <v>8087288.5</v>
      </c>
      <c r="E46" s="221">
        <v>851184</v>
      </c>
      <c r="F46" s="221">
        <v>1252483</v>
      </c>
      <c r="G46" s="224">
        <v>9599479</v>
      </c>
      <c r="H46" s="275">
        <f t="shared" si="4"/>
        <v>9339771.5</v>
      </c>
      <c r="I46" s="164">
        <f t="shared" si="7"/>
        <v>9599479</v>
      </c>
      <c r="J46" s="275">
        <f t="shared" si="5"/>
        <v>0</v>
      </c>
      <c r="K46" s="127">
        <f t="shared" si="8"/>
        <v>9339771.5000000037</v>
      </c>
      <c r="L46" s="32">
        <f t="shared" si="6"/>
        <v>0</v>
      </c>
      <c r="P46" s="32"/>
    </row>
    <row r="47" spans="1:16" x14ac:dyDescent="0.3">
      <c r="A47" s="52">
        <v>500</v>
      </c>
      <c r="B47" s="196" t="str">
        <f t="shared" si="1"/>
        <v>New England Laborers</v>
      </c>
      <c r="C47" s="221">
        <v>2561506.48</v>
      </c>
      <c r="D47" s="221">
        <v>2639919.7200000002</v>
      </c>
      <c r="E47" s="221">
        <v>3488</v>
      </c>
      <c r="F47" s="221">
        <v>3488</v>
      </c>
      <c r="G47" s="224">
        <v>2564994.48</v>
      </c>
      <c r="H47" s="275">
        <f t="shared" si="4"/>
        <v>2643407.7200000002</v>
      </c>
      <c r="I47" s="164">
        <f t="shared" si="7"/>
        <v>2564994.48</v>
      </c>
      <c r="J47" s="275">
        <f t="shared" si="5"/>
        <v>0</v>
      </c>
      <c r="K47" s="127">
        <f t="shared" si="8"/>
        <v>2643407.7200000011</v>
      </c>
      <c r="L47" s="32">
        <f t="shared" si="6"/>
        <v>0</v>
      </c>
      <c r="P47" s="32"/>
    </row>
    <row r="48" spans="1:16" x14ac:dyDescent="0.3">
      <c r="A48" s="52">
        <v>510</v>
      </c>
      <c r="B48" s="196" t="str">
        <f t="shared" si="1"/>
        <v>Cuffee</v>
      </c>
      <c r="C48" s="221">
        <v>11986050.130000001</v>
      </c>
      <c r="D48" s="221">
        <v>11726167.17</v>
      </c>
      <c r="E48" s="221">
        <v>1114180.48</v>
      </c>
      <c r="F48" s="221">
        <v>1047258.59</v>
      </c>
      <c r="G48" s="224">
        <v>13100230.610000001</v>
      </c>
      <c r="H48" s="275">
        <f t="shared" si="4"/>
        <v>12773425.76</v>
      </c>
      <c r="I48" s="164">
        <f t="shared" si="7"/>
        <v>13100230.609999999</v>
      </c>
      <c r="J48" s="275">
        <f t="shared" si="5"/>
        <v>0</v>
      </c>
      <c r="K48" s="127">
        <f t="shared" si="8"/>
        <v>12773425.760000005</v>
      </c>
      <c r="L48" s="32">
        <f t="shared" si="6"/>
        <v>0</v>
      </c>
      <c r="P48" s="32"/>
    </row>
    <row r="49" spans="1:16" x14ac:dyDescent="0.3">
      <c r="A49" s="52">
        <v>520</v>
      </c>
      <c r="B49" s="196" t="str">
        <f t="shared" si="1"/>
        <v>Kingston Hill</v>
      </c>
      <c r="C49" s="221">
        <v>2866400</v>
      </c>
      <c r="D49" s="221">
        <v>2774769.97</v>
      </c>
      <c r="E49" s="221">
        <v>212331</v>
      </c>
      <c r="F49" s="221">
        <v>367518</v>
      </c>
      <c r="G49" s="224">
        <v>3078731</v>
      </c>
      <c r="H49" s="275">
        <f t="shared" si="4"/>
        <v>3142287.97</v>
      </c>
      <c r="I49" s="164">
        <f t="shared" si="7"/>
        <v>3078731</v>
      </c>
      <c r="J49" s="275">
        <f t="shared" si="5"/>
        <v>0</v>
      </c>
      <c r="K49" s="127">
        <f t="shared" si="8"/>
        <v>3142287.97</v>
      </c>
      <c r="L49" s="32">
        <f t="shared" si="6"/>
        <v>0</v>
      </c>
      <c r="P49" s="32"/>
    </row>
    <row r="50" spans="1:16" x14ac:dyDescent="0.3">
      <c r="A50" s="52">
        <v>530</v>
      </c>
      <c r="B50" s="196" t="str">
        <f t="shared" si="1"/>
        <v>International</v>
      </c>
      <c r="C50" s="221">
        <v>4882305</v>
      </c>
      <c r="D50" s="221">
        <v>4785785.0199999996</v>
      </c>
      <c r="E50" s="221">
        <v>650374</v>
      </c>
      <c r="F50" s="221">
        <v>711778</v>
      </c>
      <c r="G50" s="224">
        <v>5532679</v>
      </c>
      <c r="H50" s="275">
        <f t="shared" si="4"/>
        <v>5497563.0199999996</v>
      </c>
      <c r="I50" s="164">
        <f t="shared" si="7"/>
        <v>5532679</v>
      </c>
      <c r="J50" s="275">
        <f t="shared" si="5"/>
        <v>0</v>
      </c>
      <c r="K50" s="127">
        <f t="shared" si="8"/>
        <v>5497563.0199999996</v>
      </c>
      <c r="L50" s="32">
        <f t="shared" si="6"/>
        <v>0</v>
      </c>
      <c r="P50" s="32"/>
    </row>
    <row r="51" spans="1:16" x14ac:dyDescent="0.3">
      <c r="A51" s="52">
        <v>540</v>
      </c>
      <c r="B51" s="196" t="str">
        <f t="shared" si="1"/>
        <v>Blackstone</v>
      </c>
      <c r="C51" s="221">
        <v>5056431.4800000004</v>
      </c>
      <c r="D51" s="221">
        <v>4154961.02</v>
      </c>
      <c r="E51" s="221">
        <v>672026.42</v>
      </c>
      <c r="F51" s="221">
        <v>720744.7</v>
      </c>
      <c r="G51" s="224">
        <v>5728457.9000000004</v>
      </c>
      <c r="H51" s="275">
        <f t="shared" si="4"/>
        <v>4875705.72</v>
      </c>
      <c r="I51" s="164">
        <f t="shared" si="7"/>
        <v>5728457.9000000004</v>
      </c>
      <c r="J51" s="275">
        <f t="shared" si="5"/>
        <v>0</v>
      </c>
      <c r="K51" s="127">
        <f t="shared" si="8"/>
        <v>4875705.7200000016</v>
      </c>
      <c r="L51" s="32">
        <f t="shared" si="6"/>
        <v>0</v>
      </c>
      <c r="P51" s="32"/>
    </row>
    <row r="52" spans="1:16" x14ac:dyDescent="0.3">
      <c r="A52" s="52">
        <v>550</v>
      </c>
      <c r="B52" s="196" t="str">
        <f t="shared" si="1"/>
        <v>Compass</v>
      </c>
      <c r="C52" s="221">
        <v>2691571</v>
      </c>
      <c r="D52" s="221">
        <v>2529984.0299999998</v>
      </c>
      <c r="E52" s="221">
        <v>213919</v>
      </c>
      <c r="F52" s="221">
        <v>395240</v>
      </c>
      <c r="G52" s="224">
        <v>2905490</v>
      </c>
      <c r="H52" s="275">
        <f t="shared" si="4"/>
        <v>2925224.03</v>
      </c>
      <c r="I52" s="164">
        <f t="shared" si="7"/>
        <v>2905490</v>
      </c>
      <c r="J52" s="275">
        <f t="shared" si="5"/>
        <v>0</v>
      </c>
      <c r="K52" s="127">
        <f t="shared" si="8"/>
        <v>2925224.03</v>
      </c>
      <c r="L52" s="32">
        <f t="shared" si="6"/>
        <v>0</v>
      </c>
      <c r="P52" s="32"/>
    </row>
    <row r="53" spans="1:16" x14ac:dyDescent="0.3">
      <c r="A53" s="52">
        <v>560</v>
      </c>
      <c r="B53" s="196" t="str">
        <f t="shared" si="1"/>
        <v>Times 2</v>
      </c>
      <c r="C53" s="221">
        <v>11322779.130000001</v>
      </c>
      <c r="D53" s="221">
        <v>10637609.99</v>
      </c>
      <c r="E53" s="221">
        <v>694386.24</v>
      </c>
      <c r="F53" s="221">
        <v>1554933.98</v>
      </c>
      <c r="G53" s="224">
        <v>12017165.370000001</v>
      </c>
      <c r="H53" s="275">
        <f t="shared" si="4"/>
        <v>12192543.970000001</v>
      </c>
      <c r="I53" s="164">
        <f t="shared" si="7"/>
        <v>12017165.369999999</v>
      </c>
      <c r="J53" s="275">
        <f t="shared" si="5"/>
        <v>0</v>
      </c>
      <c r="K53" s="127">
        <f t="shared" si="8"/>
        <v>12192543.969999988</v>
      </c>
      <c r="L53" s="32">
        <f t="shared" si="6"/>
        <v>0</v>
      </c>
      <c r="P53" s="32"/>
    </row>
    <row r="54" spans="1:16" x14ac:dyDescent="0.3">
      <c r="A54" s="52">
        <v>570</v>
      </c>
      <c r="B54" s="196" t="str">
        <f t="shared" si="1"/>
        <v>ACES</v>
      </c>
      <c r="C54" s="221">
        <v>3337209.54</v>
      </c>
      <c r="D54" s="221">
        <v>3216553.84</v>
      </c>
      <c r="E54" s="221">
        <v>250130.66</v>
      </c>
      <c r="F54" s="221">
        <v>253660.35</v>
      </c>
      <c r="G54" s="224">
        <v>3587340.2</v>
      </c>
      <c r="H54" s="275">
        <f t="shared" si="4"/>
        <v>3470214.19</v>
      </c>
      <c r="I54" s="164">
        <f t="shared" si="7"/>
        <v>3587340.2</v>
      </c>
      <c r="J54" s="275">
        <f t="shared" si="5"/>
        <v>0</v>
      </c>
      <c r="K54" s="127">
        <f t="shared" si="8"/>
        <v>3470214.19</v>
      </c>
      <c r="L54" s="32">
        <f t="shared" si="6"/>
        <v>0</v>
      </c>
      <c r="P54" s="32"/>
    </row>
    <row r="55" spans="1:16" x14ac:dyDescent="0.3">
      <c r="A55" s="52">
        <v>580</v>
      </c>
      <c r="B55" s="196" t="str">
        <f t="shared" si="1"/>
        <v>Beacon</v>
      </c>
      <c r="C55" s="221">
        <v>5024243.92</v>
      </c>
      <c r="D55" s="221">
        <v>4381220.33</v>
      </c>
      <c r="E55" s="221">
        <v>356062.13</v>
      </c>
      <c r="F55" s="221">
        <v>442140.06</v>
      </c>
      <c r="G55" s="224">
        <v>5380306.0499999998</v>
      </c>
      <c r="H55" s="275">
        <f t="shared" si="4"/>
        <v>4823360.3899999997</v>
      </c>
      <c r="I55" s="164">
        <f t="shared" si="7"/>
        <v>5380306.0500000007</v>
      </c>
      <c r="J55" s="275">
        <f t="shared" si="5"/>
        <v>0</v>
      </c>
      <c r="K55" s="127">
        <f t="shared" si="8"/>
        <v>4823360.3899999987</v>
      </c>
      <c r="L55" s="32">
        <f t="shared" si="6"/>
        <v>0</v>
      </c>
      <c r="P55" s="32"/>
    </row>
    <row r="56" spans="1:16" x14ac:dyDescent="0.3">
      <c r="A56" s="52">
        <v>590</v>
      </c>
      <c r="B56" s="196" t="str">
        <f t="shared" si="1"/>
        <v>Learning Community</v>
      </c>
      <c r="C56" s="221">
        <v>8956301.1300000008</v>
      </c>
      <c r="D56" s="221">
        <v>8612553.4299999997</v>
      </c>
      <c r="E56" s="221">
        <v>1394565.64</v>
      </c>
      <c r="F56" s="221">
        <v>1363752.7</v>
      </c>
      <c r="G56" s="224">
        <v>10350866.770000001</v>
      </c>
      <c r="H56" s="275">
        <f t="shared" si="4"/>
        <v>9976306.129999999</v>
      </c>
      <c r="I56" s="164">
        <f t="shared" si="7"/>
        <v>10350866.77</v>
      </c>
      <c r="J56" s="275">
        <f t="shared" si="5"/>
        <v>0</v>
      </c>
      <c r="K56" s="127">
        <f t="shared" si="8"/>
        <v>9976306.1299999952</v>
      </c>
      <c r="L56" s="32">
        <f t="shared" si="6"/>
        <v>0</v>
      </c>
      <c r="P56" s="32"/>
    </row>
    <row r="57" spans="1:16" x14ac:dyDescent="0.3">
      <c r="A57" s="52">
        <v>600</v>
      </c>
      <c r="B57" s="196" t="str">
        <f t="shared" si="1"/>
        <v>Segue</v>
      </c>
      <c r="C57" s="221">
        <v>3775206</v>
      </c>
      <c r="D57" s="221">
        <v>3612942</v>
      </c>
      <c r="E57" s="221">
        <v>395287</v>
      </c>
      <c r="F57" s="221">
        <v>428746</v>
      </c>
      <c r="G57" s="224">
        <v>4170493</v>
      </c>
      <c r="H57" s="275">
        <f t="shared" si="4"/>
        <v>4041688</v>
      </c>
      <c r="I57" s="164">
        <f t="shared" si="7"/>
        <v>4170493</v>
      </c>
      <c r="J57" s="275">
        <f t="shared" si="5"/>
        <v>0</v>
      </c>
      <c r="K57" s="127">
        <f t="shared" si="8"/>
        <v>4041687.9999999991</v>
      </c>
      <c r="L57" s="32">
        <f t="shared" si="6"/>
        <v>0</v>
      </c>
      <c r="P57" s="32"/>
    </row>
    <row r="58" spans="1:16" x14ac:dyDescent="0.3">
      <c r="A58" s="52">
        <v>610</v>
      </c>
      <c r="B58" s="196" t="str">
        <f t="shared" si="1"/>
        <v>RIMA-BV</v>
      </c>
      <c r="C58" s="221">
        <v>24882726.030000001</v>
      </c>
      <c r="D58" s="221">
        <v>23685873.940000001</v>
      </c>
      <c r="E58" s="221">
        <v>2236395.4700000002</v>
      </c>
      <c r="F58" s="221">
        <v>2185361.4900000002</v>
      </c>
      <c r="G58" s="224">
        <v>27119121.5</v>
      </c>
      <c r="H58" s="275">
        <f t="shared" si="4"/>
        <v>25871235.43</v>
      </c>
      <c r="I58" s="164">
        <f t="shared" si="7"/>
        <v>27119121.5</v>
      </c>
      <c r="J58" s="275">
        <f t="shared" si="5"/>
        <v>0</v>
      </c>
      <c r="K58" s="127">
        <f t="shared" si="8"/>
        <v>25871235.43000003</v>
      </c>
      <c r="L58" s="32">
        <f t="shared" si="6"/>
        <v>-2.9802322387695313E-8</v>
      </c>
      <c r="P58" s="32"/>
    </row>
    <row r="59" spans="1:16" x14ac:dyDescent="0.3">
      <c r="A59" s="52">
        <v>620</v>
      </c>
      <c r="B59" s="196" t="str">
        <f t="shared" si="1"/>
        <v>Greene</v>
      </c>
      <c r="C59" s="221">
        <v>2994844</v>
      </c>
      <c r="D59" s="221">
        <v>3114333.99</v>
      </c>
      <c r="E59" s="221">
        <v>255106</v>
      </c>
      <c r="F59" s="221">
        <v>1111656</v>
      </c>
      <c r="G59" s="224">
        <v>3249950</v>
      </c>
      <c r="H59" s="275">
        <f t="shared" si="4"/>
        <v>4225989.99</v>
      </c>
      <c r="I59" s="164">
        <f t="shared" si="7"/>
        <v>3249950</v>
      </c>
      <c r="J59" s="275">
        <f t="shared" si="5"/>
        <v>0</v>
      </c>
      <c r="K59" s="127">
        <f t="shared" si="8"/>
        <v>4225989.9899999993</v>
      </c>
      <c r="L59" s="32">
        <f t="shared" si="6"/>
        <v>0</v>
      </c>
      <c r="P59" s="32"/>
    </row>
    <row r="60" spans="1:16" x14ac:dyDescent="0.3">
      <c r="A60" s="52">
        <v>630</v>
      </c>
      <c r="B60" s="196" t="str">
        <f t="shared" si="1"/>
        <v>Trinity</v>
      </c>
      <c r="C60" s="221">
        <v>3267945.37</v>
      </c>
      <c r="D60" s="221">
        <v>3179423.94</v>
      </c>
      <c r="E60" s="221">
        <v>263269.96000000002</v>
      </c>
      <c r="F60" s="221">
        <v>236087.54</v>
      </c>
      <c r="G60" s="224">
        <v>3531215.33</v>
      </c>
      <c r="H60" s="275">
        <f t="shared" si="4"/>
        <v>3415511.48</v>
      </c>
      <c r="I60" s="164">
        <f t="shared" si="7"/>
        <v>3531215.33</v>
      </c>
      <c r="J60" s="275">
        <f t="shared" si="5"/>
        <v>0</v>
      </c>
      <c r="K60" s="127">
        <f t="shared" si="8"/>
        <v>3415511.4799999991</v>
      </c>
      <c r="L60" s="32">
        <f t="shared" si="6"/>
        <v>0</v>
      </c>
      <c r="P60" s="32"/>
    </row>
    <row r="61" spans="1:16" x14ac:dyDescent="0.3">
      <c r="A61" s="52">
        <v>640</v>
      </c>
      <c r="B61" s="196" t="str">
        <f t="shared" si="1"/>
        <v>RINI</v>
      </c>
      <c r="C61" s="221">
        <v>4205492</v>
      </c>
      <c r="D61" s="221">
        <v>4059189.05</v>
      </c>
      <c r="E61" s="221">
        <v>563326</v>
      </c>
      <c r="F61" s="221">
        <v>368552</v>
      </c>
      <c r="G61" s="224">
        <v>4768818</v>
      </c>
      <c r="H61" s="275">
        <f t="shared" si="4"/>
        <v>4427741.05</v>
      </c>
      <c r="I61" s="164">
        <f t="shared" si="7"/>
        <v>4768818</v>
      </c>
      <c r="J61" s="275">
        <f t="shared" si="5"/>
        <v>0</v>
      </c>
      <c r="K61" s="127">
        <f t="shared" si="8"/>
        <v>4427741.0500000007</v>
      </c>
      <c r="L61" s="32">
        <f t="shared" si="6"/>
        <v>0</v>
      </c>
      <c r="P61" s="32"/>
    </row>
    <row r="62" spans="1:16" x14ac:dyDescent="0.3">
      <c r="A62" s="52">
        <v>650</v>
      </c>
      <c r="B62" s="196" t="s">
        <v>382</v>
      </c>
      <c r="C62" s="221">
        <v>3727566.69</v>
      </c>
      <c r="D62" s="221">
        <v>3216806.45</v>
      </c>
      <c r="E62" s="221">
        <v>250216.2</v>
      </c>
      <c r="F62" s="221">
        <v>240698.12</v>
      </c>
      <c r="G62" s="224">
        <v>3977782.89</v>
      </c>
      <c r="H62" s="275">
        <f t="shared" si="4"/>
        <v>3457504.5700000003</v>
      </c>
      <c r="I62" s="164">
        <f t="shared" si="7"/>
        <v>3977782.8899999997</v>
      </c>
      <c r="J62" s="275">
        <f t="shared" si="5"/>
        <v>0</v>
      </c>
      <c r="K62" s="127">
        <f t="shared" si="8"/>
        <v>3457504.5699999989</v>
      </c>
      <c r="L62" s="32">
        <f t="shared" si="6"/>
        <v>0</v>
      </c>
      <c r="P62" s="32"/>
    </row>
    <row r="63" spans="1:16" x14ac:dyDescent="0.3">
      <c r="A63" s="52">
        <v>660</v>
      </c>
      <c r="B63" s="196" t="s">
        <v>380</v>
      </c>
      <c r="C63" s="221">
        <v>2410056.23</v>
      </c>
      <c r="D63" s="221">
        <v>2360230.7000000002</v>
      </c>
      <c r="E63" s="221">
        <v>238626.8</v>
      </c>
      <c r="F63" s="221">
        <v>239201.46</v>
      </c>
      <c r="G63" s="224">
        <v>2648683.0299999998</v>
      </c>
      <c r="H63" s="275">
        <f t="shared" si="4"/>
        <v>2599432.16</v>
      </c>
      <c r="I63" s="164">
        <f t="shared" si="7"/>
        <v>2648683.0299999998</v>
      </c>
      <c r="J63" s="275">
        <f t="shared" si="5"/>
        <v>0</v>
      </c>
      <c r="K63" s="127">
        <f t="shared" si="8"/>
        <v>2599432.1599999978</v>
      </c>
      <c r="L63" s="32">
        <f t="shared" si="6"/>
        <v>0</v>
      </c>
      <c r="P63" s="32"/>
    </row>
    <row r="64" spans="1:16" x14ac:dyDescent="0.3">
      <c r="A64" s="52">
        <v>671</v>
      </c>
      <c r="B64" s="196" t="s">
        <v>381</v>
      </c>
      <c r="C64" s="221">
        <v>15015443</v>
      </c>
      <c r="D64" s="221">
        <v>14111801.27</v>
      </c>
      <c r="E64" s="221">
        <v>1220074.6100000001</v>
      </c>
      <c r="F64" s="221">
        <v>1220074.1100000001</v>
      </c>
      <c r="G64" s="224">
        <v>16235517.609999999</v>
      </c>
      <c r="H64" s="275">
        <f t="shared" si="4"/>
        <v>15331875.379999999</v>
      </c>
      <c r="I64" s="164">
        <f t="shared" si="7"/>
        <v>16235517.609999999</v>
      </c>
      <c r="J64" s="275">
        <f t="shared" si="5"/>
        <v>0</v>
      </c>
      <c r="K64" s="127">
        <f t="shared" si="8"/>
        <v>15331875.379999973</v>
      </c>
      <c r="L64" s="32">
        <f t="shared" si="6"/>
        <v>2.6077032089233398E-8</v>
      </c>
      <c r="P64" s="32"/>
    </row>
    <row r="65" spans="1:16" x14ac:dyDescent="0.3">
      <c r="A65" s="52">
        <v>680</v>
      </c>
      <c r="B65" s="196" t="s">
        <v>407</v>
      </c>
      <c r="C65" s="221">
        <v>2136488</v>
      </c>
      <c r="D65" s="221">
        <v>1920966.01</v>
      </c>
      <c r="E65" s="221">
        <v>153410</v>
      </c>
      <c r="F65" s="221">
        <v>152956</v>
      </c>
      <c r="G65" s="224">
        <v>2289898</v>
      </c>
      <c r="H65" s="275">
        <f t="shared" si="4"/>
        <v>2073922.01</v>
      </c>
      <c r="I65" s="164">
        <f t="shared" si="7"/>
        <v>2289898</v>
      </c>
      <c r="J65" s="275">
        <f t="shared" si="5"/>
        <v>0</v>
      </c>
      <c r="K65" s="127">
        <f t="shared" si="8"/>
        <v>2073922.0099999998</v>
      </c>
      <c r="L65" s="32">
        <f t="shared" si="6"/>
        <v>0</v>
      </c>
      <c r="P65" s="32"/>
    </row>
    <row r="66" spans="1:16" x14ac:dyDescent="0.3">
      <c r="A66" s="52">
        <v>690</v>
      </c>
      <c r="B66" s="196" t="s">
        <v>408</v>
      </c>
      <c r="C66" s="221">
        <v>1554225</v>
      </c>
      <c r="D66" s="221">
        <v>1607344.99</v>
      </c>
      <c r="E66" s="221">
        <v>120301</v>
      </c>
      <c r="F66" s="221">
        <v>111843</v>
      </c>
      <c r="G66" s="224">
        <v>1674526</v>
      </c>
      <c r="H66" s="275">
        <f t="shared" si="4"/>
        <v>1719187.99</v>
      </c>
      <c r="I66" s="164">
        <f t="shared" si="7"/>
        <v>1674526</v>
      </c>
      <c r="J66" s="275">
        <f t="shared" si="5"/>
        <v>0</v>
      </c>
      <c r="K66" s="127">
        <f t="shared" si="8"/>
        <v>1719187.99</v>
      </c>
      <c r="L66" s="32">
        <f t="shared" si="6"/>
        <v>0</v>
      </c>
      <c r="P66" s="32"/>
    </row>
    <row r="67" spans="1:16" x14ac:dyDescent="0.3">
      <c r="A67" s="52">
        <v>700</v>
      </c>
      <c r="B67" s="196" t="s">
        <v>419</v>
      </c>
      <c r="C67" s="221">
        <v>1975610</v>
      </c>
      <c r="D67" s="221">
        <v>1800492</v>
      </c>
      <c r="E67" s="221">
        <v>95461</v>
      </c>
      <c r="F67" s="221">
        <v>89711</v>
      </c>
      <c r="G67" s="224">
        <v>2071071</v>
      </c>
      <c r="H67" s="275">
        <f t="shared" si="4"/>
        <v>1890203</v>
      </c>
      <c r="I67" s="164">
        <f t="shared" si="7"/>
        <v>2071071</v>
      </c>
      <c r="J67" s="275">
        <f t="shared" si="5"/>
        <v>0</v>
      </c>
      <c r="K67" s="127">
        <f t="shared" si="8"/>
        <v>1890202.9999999998</v>
      </c>
      <c r="L67" s="32">
        <f t="shared" si="6"/>
        <v>0</v>
      </c>
      <c r="P67" s="32"/>
    </row>
    <row r="68" spans="1:16" x14ac:dyDescent="0.3">
      <c r="A68" s="52">
        <v>720</v>
      </c>
      <c r="B68" s="196" t="s">
        <v>442</v>
      </c>
      <c r="C68" s="221">
        <v>0</v>
      </c>
      <c r="D68" s="221">
        <v>0</v>
      </c>
      <c r="E68" s="221">
        <v>0</v>
      </c>
      <c r="F68" s="221">
        <v>0</v>
      </c>
      <c r="G68" s="224">
        <v>0</v>
      </c>
      <c r="H68" s="275">
        <f t="shared" si="4"/>
        <v>0</v>
      </c>
      <c r="I68" s="164"/>
      <c r="J68" s="275">
        <f t="shared" si="5"/>
        <v>0</v>
      </c>
      <c r="K68" s="127">
        <f t="shared" si="8"/>
        <v>61301584.849999763</v>
      </c>
      <c r="L68" s="32"/>
      <c r="P68" s="32"/>
    </row>
    <row r="69" spans="1:16" x14ac:dyDescent="0.3">
      <c r="A69" s="52">
        <v>960</v>
      </c>
      <c r="B69" s="196" t="str">
        <f t="shared" si="1"/>
        <v>Bristol-Warren</v>
      </c>
      <c r="C69" s="221">
        <v>52249393.609999999</v>
      </c>
      <c r="D69" s="221">
        <v>51591738.469999999</v>
      </c>
      <c r="E69" s="221">
        <v>8136475.5700000003</v>
      </c>
      <c r="F69" s="221">
        <v>9709846.3800000008</v>
      </c>
      <c r="G69" s="224">
        <v>60385869.18</v>
      </c>
      <c r="H69" s="275">
        <f t="shared" si="4"/>
        <v>61301584.850000001</v>
      </c>
      <c r="I69" s="164">
        <f t="shared" ref="I69:I72" si="9">M140</f>
        <v>60385869.179999992</v>
      </c>
      <c r="J69" s="275">
        <f t="shared" si="5"/>
        <v>0</v>
      </c>
      <c r="K69" s="127">
        <f t="shared" ref="K69:K72" si="10">C286</f>
        <v>61301584.849999763</v>
      </c>
      <c r="L69" s="32">
        <f t="shared" si="6"/>
        <v>2.384185791015625E-7</v>
      </c>
      <c r="P69" s="32"/>
    </row>
    <row r="70" spans="1:16" x14ac:dyDescent="0.3">
      <c r="A70" s="52">
        <v>970</v>
      </c>
      <c r="B70" s="196" t="str">
        <f t="shared" si="1"/>
        <v>Exeter-W. Greenwich</v>
      </c>
      <c r="C70" s="221">
        <v>31370432.370000001</v>
      </c>
      <c r="D70" s="221">
        <v>31205380.16</v>
      </c>
      <c r="E70" s="221">
        <v>2234814.9500000002</v>
      </c>
      <c r="F70" s="221">
        <v>2242333.73</v>
      </c>
      <c r="G70" s="224">
        <v>33605247.32</v>
      </c>
      <c r="H70" s="275">
        <f t="shared" si="4"/>
        <v>33447713.890000001</v>
      </c>
      <c r="I70" s="164">
        <f t="shared" si="9"/>
        <v>33605247.32</v>
      </c>
      <c r="J70" s="275">
        <f t="shared" si="5"/>
        <v>0</v>
      </c>
      <c r="K70" s="127">
        <f t="shared" si="10"/>
        <v>33447713.889999915</v>
      </c>
      <c r="L70" s="32">
        <f t="shared" si="6"/>
        <v>8.5681676864624023E-8</v>
      </c>
      <c r="P70" s="32"/>
    </row>
    <row r="71" spans="1:16" x14ac:dyDescent="0.3">
      <c r="A71" s="52">
        <v>980</v>
      </c>
      <c r="B71" s="196" t="str">
        <f t="shared" si="1"/>
        <v>Chariho</v>
      </c>
      <c r="C71" s="221">
        <v>57327018.439999998</v>
      </c>
      <c r="D71" s="221">
        <v>54124349.130000003</v>
      </c>
      <c r="E71" s="221">
        <v>18597172.98</v>
      </c>
      <c r="F71" s="221">
        <v>16815331.879999999</v>
      </c>
      <c r="G71" s="224">
        <v>75924191.420000002</v>
      </c>
      <c r="H71" s="275">
        <f t="shared" si="4"/>
        <v>70939681.010000005</v>
      </c>
      <c r="I71" s="164">
        <f t="shared" si="9"/>
        <v>75924191.419999987</v>
      </c>
      <c r="J71" s="275">
        <f t="shared" si="5"/>
        <v>0</v>
      </c>
      <c r="K71" s="127">
        <f t="shared" si="10"/>
        <v>70939681.009999886</v>
      </c>
      <c r="L71" s="32">
        <f t="shared" si="6"/>
        <v>1.1920928955078125E-7</v>
      </c>
      <c r="P71" s="32"/>
    </row>
    <row r="72" spans="1:16" x14ac:dyDescent="0.3">
      <c r="A72" s="52">
        <v>990</v>
      </c>
      <c r="B72" s="196" t="str">
        <f t="shared" si="1"/>
        <v>Foster-Glocester</v>
      </c>
      <c r="C72" s="221">
        <v>20534323.289999999</v>
      </c>
      <c r="D72" s="221">
        <v>20368606.079999998</v>
      </c>
      <c r="E72" s="221">
        <v>6682152.6100000003</v>
      </c>
      <c r="F72" s="221">
        <v>7559952.4400000004</v>
      </c>
      <c r="G72" s="224">
        <v>27216475.899999999</v>
      </c>
      <c r="H72" s="275">
        <f t="shared" si="4"/>
        <v>27928558.52</v>
      </c>
      <c r="I72" s="164">
        <f t="shared" si="9"/>
        <v>27216475.899999999</v>
      </c>
      <c r="J72" s="275">
        <f t="shared" si="5"/>
        <v>0</v>
      </c>
      <c r="K72" s="127">
        <f t="shared" si="10"/>
        <v>27928558.52</v>
      </c>
      <c r="L72" s="32">
        <f t="shared" si="6"/>
        <v>0</v>
      </c>
      <c r="P72" s="32"/>
    </row>
    <row r="73" spans="1:16" s="197" customFormat="1" x14ac:dyDescent="0.3">
      <c r="A73" s="31">
        <v>90000</v>
      </c>
      <c r="B73" s="85" t="s">
        <v>44</v>
      </c>
      <c r="C73" s="86">
        <v>2313520991</v>
      </c>
      <c r="D73" s="86">
        <v>2287719770.9899993</v>
      </c>
      <c r="E73" s="86">
        <v>233793769.70999998</v>
      </c>
      <c r="F73" s="86">
        <v>239558519.79999995</v>
      </c>
      <c r="G73" s="86">
        <v>2547314760.71</v>
      </c>
      <c r="H73" s="86">
        <f>SUM(H10:H72)</f>
        <v>2527278290.7899995</v>
      </c>
      <c r="I73" s="86">
        <f>SUM(I10:I72)</f>
        <v>2547314760.7100005</v>
      </c>
      <c r="J73" s="86">
        <f>SUM(J10:J72)</f>
        <v>0</v>
      </c>
      <c r="K73" s="86">
        <f>SUM(K10:K72)</f>
        <v>2588579875.6399941</v>
      </c>
      <c r="L73" s="86">
        <f>SUM(L10:L72)</f>
        <v>5.6326389312744141E-6</v>
      </c>
    </row>
    <row r="74" spans="1:16" x14ac:dyDescent="0.3">
      <c r="C74" s="54"/>
      <c r="D74" s="54"/>
      <c r="E74" s="54"/>
      <c r="F74" s="54"/>
    </row>
    <row r="75" spans="1:16" x14ac:dyDescent="0.3">
      <c r="H75" s="33"/>
    </row>
    <row r="76" spans="1:16" x14ac:dyDescent="0.3">
      <c r="B76" s="41" t="s">
        <v>333</v>
      </c>
      <c r="C76" s="42"/>
      <c r="D76" s="42"/>
      <c r="E76" s="42"/>
      <c r="F76" s="43"/>
    </row>
    <row r="77" spans="1:16" x14ac:dyDescent="0.3">
      <c r="B77" s="44" t="s">
        <v>115</v>
      </c>
      <c r="C77" s="45"/>
      <c r="D77" s="45"/>
      <c r="E77" s="45"/>
      <c r="F77" s="46"/>
    </row>
    <row r="78" spans="1:16" x14ac:dyDescent="0.3">
      <c r="B78" s="40" t="s">
        <v>311</v>
      </c>
      <c r="C78" s="47" t="s">
        <v>349</v>
      </c>
      <c r="D78" s="47"/>
      <c r="E78" s="47"/>
      <c r="F78" s="48"/>
    </row>
    <row r="79" spans="1:16" s="5" customFormat="1" x14ac:dyDescent="0.3">
      <c r="A79" s="198"/>
      <c r="B79" s="198"/>
      <c r="C79" s="379" t="s">
        <v>290</v>
      </c>
      <c r="D79" s="379"/>
      <c r="E79" s="380" t="s">
        <v>34</v>
      </c>
      <c r="F79" s="380"/>
      <c r="G79" s="381" t="s">
        <v>291</v>
      </c>
      <c r="H79" s="382"/>
      <c r="I79" s="383"/>
      <c r="M79" s="199"/>
      <c r="N79" s="199"/>
    </row>
    <row r="80" spans="1:16" s="5" customFormat="1" x14ac:dyDescent="0.3">
      <c r="A80" s="200" t="s">
        <v>292</v>
      </c>
      <c r="B80" s="201" t="s">
        <v>129</v>
      </c>
      <c r="C80" s="202" t="s">
        <v>293</v>
      </c>
      <c r="D80" s="203" t="s">
        <v>294</v>
      </c>
      <c r="E80" s="202" t="s">
        <v>293</v>
      </c>
      <c r="F80" s="203" t="s">
        <v>294</v>
      </c>
      <c r="G80" s="204" t="s">
        <v>295</v>
      </c>
      <c r="H80" s="205" t="s">
        <v>296</v>
      </c>
      <c r="I80" s="172" t="s">
        <v>131</v>
      </c>
      <c r="J80" s="348" t="s">
        <v>290</v>
      </c>
      <c r="K80" s="349" t="s">
        <v>34</v>
      </c>
      <c r="L80" s="308" t="s">
        <v>291</v>
      </c>
      <c r="M80" s="82" t="s">
        <v>44</v>
      </c>
      <c r="N80" s="83" t="s">
        <v>326</v>
      </c>
      <c r="O80" s="83" t="s">
        <v>327</v>
      </c>
    </row>
    <row r="81" spans="1:15" x14ac:dyDescent="0.3">
      <c r="A81" s="51">
        <v>10</v>
      </c>
      <c r="B81" s="196" t="str">
        <f t="shared" ref="B81:B114" si="11">VLOOKUP(A81,num,15)</f>
        <v>Barrington</v>
      </c>
      <c r="C81" s="209">
        <v>454867.45</v>
      </c>
      <c r="D81" s="209">
        <v>1166596.1000000001</v>
      </c>
      <c r="E81" s="209">
        <v>5248519</v>
      </c>
      <c r="F81" s="209">
        <v>142428.01999999999</v>
      </c>
      <c r="G81" s="209">
        <v>43662444</v>
      </c>
      <c r="H81" s="209">
        <v>7158.37</v>
      </c>
      <c r="I81" s="209">
        <v>784428.88</v>
      </c>
      <c r="J81" s="33">
        <f t="shared" ref="J81:J143" si="12">C81+D81</f>
        <v>1621463.55</v>
      </c>
      <c r="K81" s="32">
        <f t="shared" ref="K81:K143" si="13">E81+F81</f>
        <v>5390947.0199999996</v>
      </c>
      <c r="L81" s="32">
        <f t="shared" ref="L81:L143" si="14">G81+H81+I81</f>
        <v>44454031.25</v>
      </c>
      <c r="M81" s="32">
        <f t="shared" ref="M81:M143" si="15">J81+K81+L81</f>
        <v>51466441.82</v>
      </c>
      <c r="N81" s="32">
        <f t="shared" ref="N81:N112" si="16">G10</f>
        <v>51466441.82</v>
      </c>
      <c r="O81" s="32">
        <f t="shared" ref="O81:O143" si="17">M81-N81</f>
        <v>0</v>
      </c>
    </row>
    <row r="82" spans="1:15" x14ac:dyDescent="0.3">
      <c r="A82" s="51">
        <v>30</v>
      </c>
      <c r="B82" s="196" t="str">
        <f t="shared" si="11"/>
        <v>Burrillville</v>
      </c>
      <c r="C82" s="209">
        <v>477138.99</v>
      </c>
      <c r="D82" s="209">
        <v>1739627.33</v>
      </c>
      <c r="E82" s="209">
        <v>13154673</v>
      </c>
      <c r="F82" s="209">
        <v>81390.539999999994</v>
      </c>
      <c r="G82" s="209">
        <v>18868188.010000002</v>
      </c>
      <c r="H82" s="209">
        <v>5163</v>
      </c>
      <c r="I82" s="209">
        <v>1018107.51</v>
      </c>
      <c r="J82" s="33">
        <f t="shared" si="12"/>
        <v>2216766.3200000003</v>
      </c>
      <c r="K82" s="32">
        <f t="shared" si="13"/>
        <v>13236063.539999999</v>
      </c>
      <c r="L82" s="32">
        <f t="shared" si="14"/>
        <v>19891458.520000003</v>
      </c>
      <c r="M82" s="32">
        <f t="shared" si="15"/>
        <v>35344288.380000003</v>
      </c>
      <c r="N82" s="32">
        <f t="shared" si="16"/>
        <v>35344288.380000003</v>
      </c>
      <c r="O82" s="32">
        <f t="shared" si="17"/>
        <v>0</v>
      </c>
    </row>
    <row r="83" spans="1:15" x14ac:dyDescent="0.3">
      <c r="A83" s="51">
        <v>40</v>
      </c>
      <c r="B83" s="196" t="str">
        <f t="shared" si="11"/>
        <v>Central Falls</v>
      </c>
      <c r="C83" s="209">
        <v>737936.73</v>
      </c>
      <c r="D83" s="209">
        <v>6703800.1299999999</v>
      </c>
      <c r="E83" s="209">
        <v>40088501</v>
      </c>
      <c r="F83" s="209">
        <v>1681505.63</v>
      </c>
      <c r="G83" s="209">
        <v>0</v>
      </c>
      <c r="H83" s="209">
        <v>509238.13</v>
      </c>
      <c r="I83" s="209">
        <v>337104.47</v>
      </c>
      <c r="J83" s="33">
        <f t="shared" si="12"/>
        <v>7441736.8599999994</v>
      </c>
      <c r="K83" s="32">
        <f t="shared" si="13"/>
        <v>41770006.630000003</v>
      </c>
      <c r="L83" s="32">
        <f t="shared" si="14"/>
        <v>846342.6</v>
      </c>
      <c r="M83" s="32">
        <f t="shared" si="15"/>
        <v>50058086.090000004</v>
      </c>
      <c r="N83" s="32">
        <f t="shared" si="16"/>
        <v>50058086.089999996</v>
      </c>
      <c r="O83" s="32">
        <f t="shared" si="17"/>
        <v>0</v>
      </c>
    </row>
    <row r="84" spans="1:15" x14ac:dyDescent="0.3">
      <c r="A84" s="51">
        <v>60</v>
      </c>
      <c r="B84" s="196" t="str">
        <f t="shared" si="11"/>
        <v>Coventry</v>
      </c>
      <c r="C84" s="209">
        <v>844272.57</v>
      </c>
      <c r="D84" s="209">
        <v>3177444.65</v>
      </c>
      <c r="E84" s="209">
        <v>23189487</v>
      </c>
      <c r="F84" s="209">
        <v>90965.82</v>
      </c>
      <c r="G84" s="209">
        <v>44224450</v>
      </c>
      <c r="H84" s="209">
        <v>6156.68</v>
      </c>
      <c r="I84" s="209">
        <v>1738058.62</v>
      </c>
      <c r="J84" s="33">
        <f t="shared" si="12"/>
        <v>4021717.2199999997</v>
      </c>
      <c r="K84" s="32">
        <f t="shared" si="13"/>
        <v>23280452.82</v>
      </c>
      <c r="L84" s="32">
        <f t="shared" si="14"/>
        <v>45968665.299999997</v>
      </c>
      <c r="M84" s="32">
        <f t="shared" si="15"/>
        <v>73270835.340000004</v>
      </c>
      <c r="N84" s="32">
        <f t="shared" si="16"/>
        <v>73270835.339999989</v>
      </c>
      <c r="O84" s="32">
        <f t="shared" si="17"/>
        <v>0</v>
      </c>
    </row>
    <row r="85" spans="1:15" x14ac:dyDescent="0.3">
      <c r="A85" s="51">
        <v>70</v>
      </c>
      <c r="B85" s="196" t="str">
        <f t="shared" si="11"/>
        <v>Cranston</v>
      </c>
      <c r="C85" s="209">
        <v>1474978.19</v>
      </c>
      <c r="D85" s="209">
        <v>9943674.0800000001</v>
      </c>
      <c r="E85" s="209">
        <v>58171589</v>
      </c>
      <c r="F85" s="209">
        <v>718387.51</v>
      </c>
      <c r="G85" s="209">
        <v>93603447</v>
      </c>
      <c r="H85" s="209">
        <v>270518.89</v>
      </c>
      <c r="I85" s="209">
        <v>2359046.79</v>
      </c>
      <c r="J85" s="33">
        <f t="shared" si="12"/>
        <v>11418652.27</v>
      </c>
      <c r="K85" s="32">
        <f t="shared" si="13"/>
        <v>58889976.509999998</v>
      </c>
      <c r="L85" s="32">
        <f t="shared" si="14"/>
        <v>96233012.680000007</v>
      </c>
      <c r="M85" s="32">
        <f t="shared" si="15"/>
        <v>166541641.46000001</v>
      </c>
      <c r="N85" s="32">
        <f t="shared" si="16"/>
        <v>166541641.46000001</v>
      </c>
      <c r="O85" s="32">
        <f t="shared" si="17"/>
        <v>0</v>
      </c>
    </row>
    <row r="86" spans="1:15" x14ac:dyDescent="0.3">
      <c r="A86" s="51">
        <v>80</v>
      </c>
      <c r="B86" s="196" t="str">
        <f t="shared" si="11"/>
        <v>Cumberland</v>
      </c>
      <c r="C86" s="209">
        <v>608046.38</v>
      </c>
      <c r="D86" s="209">
        <v>3619368.08</v>
      </c>
      <c r="E86" s="209">
        <v>19083254.43</v>
      </c>
      <c r="F86" s="209">
        <v>79104.84</v>
      </c>
      <c r="G86" s="209">
        <v>43580466</v>
      </c>
      <c r="H86" s="209">
        <v>3450</v>
      </c>
      <c r="I86" s="209">
        <v>1734518.34</v>
      </c>
      <c r="J86" s="33">
        <f t="shared" si="12"/>
        <v>4227414.46</v>
      </c>
      <c r="K86" s="32">
        <f t="shared" si="13"/>
        <v>19162359.27</v>
      </c>
      <c r="L86" s="32">
        <f t="shared" si="14"/>
        <v>45318434.340000004</v>
      </c>
      <c r="M86" s="32">
        <f t="shared" si="15"/>
        <v>68708208.070000008</v>
      </c>
      <c r="N86" s="32">
        <f t="shared" si="16"/>
        <v>68708208.070000008</v>
      </c>
      <c r="O86" s="32">
        <f t="shared" si="17"/>
        <v>0</v>
      </c>
    </row>
    <row r="87" spans="1:15" x14ac:dyDescent="0.3">
      <c r="A87" s="51">
        <v>90</v>
      </c>
      <c r="B87" s="196" t="str">
        <f t="shared" si="11"/>
        <v>East Greenwich</v>
      </c>
      <c r="C87" s="209">
        <v>416093.11</v>
      </c>
      <c r="D87" s="209">
        <v>1122765.24</v>
      </c>
      <c r="E87" s="209">
        <v>2672027.91</v>
      </c>
      <c r="F87" s="209">
        <v>110371.69</v>
      </c>
      <c r="G87" s="209">
        <v>34018906</v>
      </c>
      <c r="H87" s="209">
        <v>7678.16</v>
      </c>
      <c r="I87" s="209">
        <v>520640.96</v>
      </c>
      <c r="J87" s="33">
        <f t="shared" si="12"/>
        <v>1538858.35</v>
      </c>
      <c r="K87" s="32">
        <f t="shared" si="13"/>
        <v>2782399.6</v>
      </c>
      <c r="L87" s="32">
        <f t="shared" si="14"/>
        <v>34547225.119999997</v>
      </c>
      <c r="M87" s="32">
        <f t="shared" si="15"/>
        <v>38868483.07</v>
      </c>
      <c r="N87" s="32">
        <f t="shared" si="16"/>
        <v>38868483.07</v>
      </c>
      <c r="O87" s="32">
        <f t="shared" si="17"/>
        <v>0</v>
      </c>
    </row>
    <row r="88" spans="1:15" x14ac:dyDescent="0.3">
      <c r="A88" s="52">
        <v>100</v>
      </c>
      <c r="B88" s="196" t="str">
        <f t="shared" si="11"/>
        <v>E Providence</v>
      </c>
      <c r="C88" s="209">
        <v>1502192</v>
      </c>
      <c r="D88" s="209">
        <v>3977066.41</v>
      </c>
      <c r="E88" s="209">
        <v>36889245.289999999</v>
      </c>
      <c r="F88" s="209">
        <v>2504626.27</v>
      </c>
      <c r="G88" s="209">
        <v>45548614.140000001</v>
      </c>
      <c r="H88" s="209">
        <v>53260.41</v>
      </c>
      <c r="I88" s="209">
        <v>1427013.58</v>
      </c>
      <c r="J88" s="33">
        <f t="shared" si="12"/>
        <v>5479258.4100000001</v>
      </c>
      <c r="K88" s="32">
        <f t="shared" si="13"/>
        <v>39393871.560000002</v>
      </c>
      <c r="L88" s="32">
        <f t="shared" si="14"/>
        <v>47028888.129999995</v>
      </c>
      <c r="M88" s="32">
        <f t="shared" si="15"/>
        <v>91902018.099999994</v>
      </c>
      <c r="N88" s="32">
        <f t="shared" si="16"/>
        <v>91902018.100000009</v>
      </c>
      <c r="O88" s="32">
        <f t="shared" si="17"/>
        <v>0</v>
      </c>
    </row>
    <row r="89" spans="1:15" x14ac:dyDescent="0.3">
      <c r="A89" s="52">
        <v>120</v>
      </c>
      <c r="B89" s="196" t="str">
        <f t="shared" si="11"/>
        <v>Foster</v>
      </c>
      <c r="C89" s="209">
        <v>54352.7</v>
      </c>
      <c r="D89" s="209">
        <v>262544.90999999997</v>
      </c>
      <c r="E89" s="209">
        <v>1190246</v>
      </c>
      <c r="F89" s="209">
        <v>314014.24</v>
      </c>
      <c r="G89" s="209">
        <v>3163819.07</v>
      </c>
      <c r="H89" s="209">
        <v>0</v>
      </c>
      <c r="I89" s="209">
        <v>78889.42</v>
      </c>
      <c r="J89" s="33">
        <f t="shared" si="12"/>
        <v>316897.61</v>
      </c>
      <c r="K89" s="32">
        <f t="shared" si="13"/>
        <v>1504260.24</v>
      </c>
      <c r="L89" s="32">
        <f t="shared" si="14"/>
        <v>3242708.4899999998</v>
      </c>
      <c r="M89" s="32">
        <f t="shared" si="15"/>
        <v>5063866.34</v>
      </c>
      <c r="N89" s="32">
        <f t="shared" si="16"/>
        <v>5063866.34</v>
      </c>
      <c r="O89" s="32">
        <f t="shared" si="17"/>
        <v>0</v>
      </c>
    </row>
    <row r="90" spans="1:15" x14ac:dyDescent="0.3">
      <c r="A90" s="52">
        <v>130</v>
      </c>
      <c r="B90" s="196" t="str">
        <f t="shared" si="11"/>
        <v>Glocester</v>
      </c>
      <c r="C90" s="209">
        <v>28913.39</v>
      </c>
      <c r="D90" s="209">
        <v>350128.21</v>
      </c>
      <c r="E90" s="209">
        <v>2407384</v>
      </c>
      <c r="F90" s="209">
        <v>0</v>
      </c>
      <c r="G90" s="209">
        <v>6372035</v>
      </c>
      <c r="H90" s="209">
        <v>26000</v>
      </c>
      <c r="I90" s="209">
        <v>135879.78</v>
      </c>
      <c r="J90" s="33">
        <f t="shared" si="12"/>
        <v>379041.60000000003</v>
      </c>
      <c r="K90" s="32">
        <f t="shared" si="13"/>
        <v>2407384</v>
      </c>
      <c r="L90" s="32">
        <f t="shared" si="14"/>
        <v>6533914.7800000003</v>
      </c>
      <c r="M90" s="32">
        <f t="shared" si="15"/>
        <v>9320340.3800000008</v>
      </c>
      <c r="N90" s="32">
        <f t="shared" si="16"/>
        <v>9320340.379999999</v>
      </c>
      <c r="O90" s="32">
        <f t="shared" si="17"/>
        <v>0</v>
      </c>
    </row>
    <row r="91" spans="1:15" x14ac:dyDescent="0.3">
      <c r="A91" s="52">
        <v>150</v>
      </c>
      <c r="B91" s="196" t="str">
        <f t="shared" si="11"/>
        <v>Jamestown</v>
      </c>
      <c r="C91" s="209">
        <v>211711.17</v>
      </c>
      <c r="D91" s="209">
        <v>411716.34</v>
      </c>
      <c r="E91" s="209">
        <v>473627</v>
      </c>
      <c r="F91" s="209">
        <v>22177.4</v>
      </c>
      <c r="G91" s="209">
        <v>11196365</v>
      </c>
      <c r="H91" s="209">
        <v>3309.85</v>
      </c>
      <c r="I91" s="209">
        <v>152388.81</v>
      </c>
      <c r="J91" s="33">
        <f t="shared" si="12"/>
        <v>623427.51</v>
      </c>
      <c r="K91" s="32">
        <f t="shared" si="13"/>
        <v>495804.4</v>
      </c>
      <c r="L91" s="32">
        <f t="shared" si="14"/>
        <v>11352063.66</v>
      </c>
      <c r="M91" s="32">
        <f t="shared" si="15"/>
        <v>12471295.57</v>
      </c>
      <c r="N91" s="32">
        <f t="shared" si="16"/>
        <v>12471295.57</v>
      </c>
      <c r="O91" s="32">
        <f t="shared" si="17"/>
        <v>0</v>
      </c>
    </row>
    <row r="92" spans="1:15" x14ac:dyDescent="0.3">
      <c r="A92" s="52">
        <v>160</v>
      </c>
      <c r="B92" s="196" t="str">
        <f t="shared" si="11"/>
        <v>Johnston</v>
      </c>
      <c r="C92" s="209">
        <v>1014262.37</v>
      </c>
      <c r="D92" s="209">
        <v>2916782.34</v>
      </c>
      <c r="E92" s="209">
        <v>18317504</v>
      </c>
      <c r="F92" s="209">
        <v>190528.29</v>
      </c>
      <c r="G92" s="209">
        <v>37529015</v>
      </c>
      <c r="H92" s="209">
        <v>52703.74</v>
      </c>
      <c r="I92" s="209">
        <v>814746.54</v>
      </c>
      <c r="J92" s="33">
        <f t="shared" si="12"/>
        <v>3931044.71</v>
      </c>
      <c r="K92" s="32">
        <f t="shared" si="13"/>
        <v>18508032.289999999</v>
      </c>
      <c r="L92" s="32">
        <f t="shared" si="14"/>
        <v>38396465.280000001</v>
      </c>
      <c r="M92" s="32">
        <f t="shared" si="15"/>
        <v>60835542.280000001</v>
      </c>
      <c r="N92" s="32">
        <f t="shared" si="16"/>
        <v>60835542.280000001</v>
      </c>
      <c r="O92" s="32">
        <f t="shared" si="17"/>
        <v>0</v>
      </c>
    </row>
    <row r="93" spans="1:15" x14ac:dyDescent="0.3">
      <c r="A93" s="52">
        <v>170</v>
      </c>
      <c r="B93" s="196" t="str">
        <f t="shared" si="11"/>
        <v>Lincoln</v>
      </c>
      <c r="C93" s="209">
        <v>888129.42</v>
      </c>
      <c r="D93" s="209">
        <v>1459463.76</v>
      </c>
      <c r="E93" s="209">
        <v>12510493</v>
      </c>
      <c r="F93" s="209">
        <v>454962.66</v>
      </c>
      <c r="G93" s="209">
        <v>40705952</v>
      </c>
      <c r="H93" s="209">
        <v>4236.3599999999997</v>
      </c>
      <c r="I93" s="209">
        <v>571307.97</v>
      </c>
      <c r="J93" s="33">
        <f t="shared" si="12"/>
        <v>2347593.1800000002</v>
      </c>
      <c r="K93" s="32">
        <f t="shared" si="13"/>
        <v>12965455.66</v>
      </c>
      <c r="L93" s="32">
        <f t="shared" si="14"/>
        <v>41281496.329999998</v>
      </c>
      <c r="M93" s="32">
        <f t="shared" si="15"/>
        <v>56594545.170000002</v>
      </c>
      <c r="N93" s="32">
        <f t="shared" si="16"/>
        <v>56594545.169999994</v>
      </c>
      <c r="O93" s="32">
        <f t="shared" si="17"/>
        <v>0</v>
      </c>
    </row>
    <row r="94" spans="1:15" x14ac:dyDescent="0.3">
      <c r="A94" s="52">
        <v>180</v>
      </c>
      <c r="B94" s="196" t="str">
        <f t="shared" si="11"/>
        <v>Little Compton</v>
      </c>
      <c r="C94" s="209">
        <v>24331.48</v>
      </c>
      <c r="D94" s="209">
        <v>194374.22</v>
      </c>
      <c r="E94" s="209">
        <v>397073</v>
      </c>
      <c r="F94" s="209">
        <v>20607.7</v>
      </c>
      <c r="G94" s="209">
        <v>6677480</v>
      </c>
      <c r="H94" s="209">
        <v>21872</v>
      </c>
      <c r="I94" s="209">
        <v>72903.12</v>
      </c>
      <c r="J94" s="33">
        <f t="shared" si="12"/>
        <v>218705.7</v>
      </c>
      <c r="K94" s="32">
        <f t="shared" si="13"/>
        <v>417680.7</v>
      </c>
      <c r="L94" s="32">
        <f t="shared" si="14"/>
        <v>6772255.1200000001</v>
      </c>
      <c r="M94" s="32">
        <f t="shared" si="15"/>
        <v>7408641.5200000005</v>
      </c>
      <c r="N94" s="32">
        <f t="shared" si="16"/>
        <v>7408641.5199999996</v>
      </c>
      <c r="O94" s="32">
        <f t="shared" si="17"/>
        <v>0</v>
      </c>
    </row>
    <row r="95" spans="1:15" x14ac:dyDescent="0.3">
      <c r="A95" s="52">
        <v>190</v>
      </c>
      <c r="B95" s="196" t="str">
        <f t="shared" si="11"/>
        <v>Middletown</v>
      </c>
      <c r="C95" s="209">
        <v>1587338.46</v>
      </c>
      <c r="D95" s="209">
        <v>1592815.9</v>
      </c>
      <c r="E95" s="209">
        <v>8254384</v>
      </c>
      <c r="F95" s="209">
        <v>67577.84</v>
      </c>
      <c r="G95" s="209">
        <v>26228589</v>
      </c>
      <c r="H95" s="209">
        <v>98392.65</v>
      </c>
      <c r="I95" s="209">
        <v>772572.67</v>
      </c>
      <c r="J95" s="33">
        <f t="shared" si="12"/>
        <v>3180154.36</v>
      </c>
      <c r="K95" s="32">
        <f t="shared" si="13"/>
        <v>8321961.8399999999</v>
      </c>
      <c r="L95" s="32">
        <f t="shared" si="14"/>
        <v>27099554.32</v>
      </c>
      <c r="M95" s="32">
        <f t="shared" si="15"/>
        <v>38601670.519999996</v>
      </c>
      <c r="N95" s="32">
        <f t="shared" si="16"/>
        <v>38601670.519999996</v>
      </c>
      <c r="O95" s="32">
        <f t="shared" si="17"/>
        <v>0</v>
      </c>
    </row>
    <row r="96" spans="1:15" x14ac:dyDescent="0.3">
      <c r="A96" s="52">
        <v>200</v>
      </c>
      <c r="B96" s="196" t="str">
        <f t="shared" si="11"/>
        <v>Narragansett</v>
      </c>
      <c r="C96" s="209">
        <v>454163.75</v>
      </c>
      <c r="D96" s="209">
        <v>757311.4</v>
      </c>
      <c r="E96" s="209">
        <v>2139340</v>
      </c>
      <c r="F96" s="209">
        <v>720065.57</v>
      </c>
      <c r="G96" s="209">
        <v>25661983</v>
      </c>
      <c r="H96" s="209">
        <v>33528.53</v>
      </c>
      <c r="I96" s="209">
        <v>2205994.59</v>
      </c>
      <c r="J96" s="33">
        <f t="shared" si="12"/>
        <v>1211475.1499999999</v>
      </c>
      <c r="K96" s="32">
        <f t="shared" si="13"/>
        <v>2859405.57</v>
      </c>
      <c r="L96" s="32">
        <f t="shared" si="14"/>
        <v>27901506.120000001</v>
      </c>
      <c r="M96" s="32">
        <f t="shared" si="15"/>
        <v>31972386.84</v>
      </c>
      <c r="N96" s="32">
        <f t="shared" si="16"/>
        <v>31972386.84</v>
      </c>
      <c r="O96" s="32">
        <f t="shared" si="17"/>
        <v>0</v>
      </c>
    </row>
    <row r="97" spans="1:15" x14ac:dyDescent="0.3">
      <c r="A97" s="52">
        <v>210</v>
      </c>
      <c r="B97" s="196" t="str">
        <f t="shared" si="11"/>
        <v>Newport</v>
      </c>
      <c r="C97" s="209">
        <v>1071408.52</v>
      </c>
      <c r="D97" s="209">
        <v>3043160.34</v>
      </c>
      <c r="E97" s="209">
        <v>11567435</v>
      </c>
      <c r="F97" s="209">
        <v>79377.960000000006</v>
      </c>
      <c r="G97" s="209">
        <v>25585004</v>
      </c>
      <c r="H97" s="209">
        <v>438184.25</v>
      </c>
      <c r="I97" s="209">
        <v>1425573.95</v>
      </c>
      <c r="J97" s="33">
        <f t="shared" si="12"/>
        <v>4114568.86</v>
      </c>
      <c r="K97" s="32">
        <f t="shared" si="13"/>
        <v>11646812.960000001</v>
      </c>
      <c r="L97" s="32">
        <f t="shared" si="14"/>
        <v>27448762.199999999</v>
      </c>
      <c r="M97" s="32">
        <f t="shared" si="15"/>
        <v>43210144.019999996</v>
      </c>
      <c r="N97" s="32">
        <f t="shared" si="16"/>
        <v>43210144.019999996</v>
      </c>
      <c r="O97" s="32">
        <f t="shared" si="17"/>
        <v>0</v>
      </c>
    </row>
    <row r="98" spans="1:15" x14ac:dyDescent="0.3">
      <c r="A98" s="52">
        <v>220</v>
      </c>
      <c r="B98" s="196" t="str">
        <f t="shared" si="11"/>
        <v>New Shoreham</v>
      </c>
      <c r="C98" s="209">
        <v>28213</v>
      </c>
      <c r="D98" s="209">
        <v>83834.73</v>
      </c>
      <c r="E98" s="209">
        <v>141806</v>
      </c>
      <c r="F98" s="209">
        <v>275333.42</v>
      </c>
      <c r="G98" s="209">
        <v>4775148</v>
      </c>
      <c r="H98" s="209">
        <v>838.63</v>
      </c>
      <c r="I98" s="209">
        <v>42266.07</v>
      </c>
      <c r="J98" s="33">
        <f t="shared" si="12"/>
        <v>112047.73</v>
      </c>
      <c r="K98" s="32">
        <f t="shared" si="13"/>
        <v>417139.42</v>
      </c>
      <c r="L98" s="32">
        <f t="shared" si="14"/>
        <v>4818252.7</v>
      </c>
      <c r="M98" s="32">
        <f t="shared" si="15"/>
        <v>5347439.8500000006</v>
      </c>
      <c r="N98" s="32">
        <f t="shared" si="16"/>
        <v>5347439.8499999996</v>
      </c>
      <c r="O98" s="32">
        <f t="shared" si="17"/>
        <v>0</v>
      </c>
    </row>
    <row r="99" spans="1:15" x14ac:dyDescent="0.3">
      <c r="A99" s="52">
        <v>230</v>
      </c>
      <c r="B99" s="196" t="str">
        <f t="shared" si="11"/>
        <v>North Kingstown</v>
      </c>
      <c r="C99" s="209">
        <v>504091.3</v>
      </c>
      <c r="D99" s="209">
        <v>2209987.19</v>
      </c>
      <c r="E99" s="209">
        <v>10749709.810000001</v>
      </c>
      <c r="F99" s="209">
        <v>121425.94</v>
      </c>
      <c r="G99" s="209">
        <v>50208694</v>
      </c>
      <c r="H99" s="209">
        <v>85467.8</v>
      </c>
      <c r="I99" s="209">
        <v>5352748.18</v>
      </c>
      <c r="J99" s="33">
        <f t="shared" si="12"/>
        <v>2714078.4899999998</v>
      </c>
      <c r="K99" s="32">
        <f t="shared" si="13"/>
        <v>10871135.75</v>
      </c>
      <c r="L99" s="32">
        <f t="shared" si="14"/>
        <v>55646909.979999997</v>
      </c>
      <c r="M99" s="32">
        <f t="shared" si="15"/>
        <v>69232124.219999999</v>
      </c>
      <c r="N99" s="32">
        <f t="shared" si="16"/>
        <v>69232124.219999999</v>
      </c>
      <c r="O99" s="32">
        <f t="shared" si="17"/>
        <v>0</v>
      </c>
    </row>
    <row r="100" spans="1:15" x14ac:dyDescent="0.3">
      <c r="A100" s="52">
        <v>240</v>
      </c>
      <c r="B100" s="196" t="str">
        <f t="shared" si="11"/>
        <v>North Providence</v>
      </c>
      <c r="C100" s="209">
        <v>0</v>
      </c>
      <c r="D100" s="209">
        <v>2629801.39</v>
      </c>
      <c r="E100" s="209">
        <v>21906229.32</v>
      </c>
      <c r="F100" s="209">
        <v>200415.6</v>
      </c>
      <c r="G100" s="209">
        <v>32567139.989999998</v>
      </c>
      <c r="H100" s="209">
        <v>260343.5</v>
      </c>
      <c r="I100" s="209">
        <v>2764799.01</v>
      </c>
      <c r="J100" s="33">
        <f t="shared" si="12"/>
        <v>2629801.39</v>
      </c>
      <c r="K100" s="32">
        <f t="shared" si="13"/>
        <v>22106644.920000002</v>
      </c>
      <c r="L100" s="32">
        <f t="shared" si="14"/>
        <v>35592282.5</v>
      </c>
      <c r="M100" s="32">
        <f t="shared" si="15"/>
        <v>60328728.810000002</v>
      </c>
      <c r="N100" s="32">
        <f t="shared" si="16"/>
        <v>60328728.810000002</v>
      </c>
      <c r="O100" s="32">
        <f t="shared" si="17"/>
        <v>0</v>
      </c>
    </row>
    <row r="101" spans="1:15" x14ac:dyDescent="0.3">
      <c r="A101" s="52">
        <v>250</v>
      </c>
      <c r="B101" s="196" t="str">
        <f t="shared" si="11"/>
        <v>North Smithfield</v>
      </c>
      <c r="C101" s="209">
        <v>218136.11</v>
      </c>
      <c r="D101" s="209">
        <v>748786.92</v>
      </c>
      <c r="E101" s="209">
        <v>6003497</v>
      </c>
      <c r="F101" s="209">
        <v>6261.8</v>
      </c>
      <c r="G101" s="209">
        <v>19108278</v>
      </c>
      <c r="H101" s="209">
        <v>7590.22</v>
      </c>
      <c r="I101" s="209">
        <v>415715.71</v>
      </c>
      <c r="J101" s="33">
        <f t="shared" si="12"/>
        <v>966923.03</v>
      </c>
      <c r="K101" s="32">
        <f t="shared" si="13"/>
        <v>6009758.7999999998</v>
      </c>
      <c r="L101" s="32">
        <f t="shared" si="14"/>
        <v>19531583.93</v>
      </c>
      <c r="M101" s="32">
        <f t="shared" si="15"/>
        <v>26508265.759999998</v>
      </c>
      <c r="N101" s="32">
        <f t="shared" si="16"/>
        <v>26508265.759999998</v>
      </c>
      <c r="O101" s="32">
        <f t="shared" si="17"/>
        <v>0</v>
      </c>
    </row>
    <row r="102" spans="1:15" x14ac:dyDescent="0.3">
      <c r="A102" s="52">
        <v>260</v>
      </c>
      <c r="B102" s="196" t="str">
        <f t="shared" si="11"/>
        <v>Pawtucket</v>
      </c>
      <c r="C102" s="209">
        <v>1521423.39</v>
      </c>
      <c r="D102" s="209">
        <v>12515039.65</v>
      </c>
      <c r="E102" s="209">
        <v>88840019.719999999</v>
      </c>
      <c r="F102" s="209">
        <v>4252099.99</v>
      </c>
      <c r="G102" s="209">
        <v>31207632</v>
      </c>
      <c r="H102" s="209">
        <v>159165.22</v>
      </c>
      <c r="I102" s="209">
        <v>1461950.52</v>
      </c>
      <c r="J102" s="33">
        <f t="shared" si="12"/>
        <v>14036463.040000001</v>
      </c>
      <c r="K102" s="32">
        <f t="shared" si="13"/>
        <v>93092119.709999993</v>
      </c>
      <c r="L102" s="32">
        <f t="shared" si="14"/>
        <v>32828747.739999998</v>
      </c>
      <c r="M102" s="32">
        <f t="shared" si="15"/>
        <v>139957330.49000001</v>
      </c>
      <c r="N102" s="32">
        <f t="shared" si="16"/>
        <v>139957330.49000001</v>
      </c>
      <c r="O102" s="32">
        <f t="shared" si="17"/>
        <v>0</v>
      </c>
    </row>
    <row r="103" spans="1:15" x14ac:dyDescent="0.3">
      <c r="A103" s="52">
        <v>270</v>
      </c>
      <c r="B103" s="196" t="str">
        <f t="shared" si="11"/>
        <v>Portsmouth</v>
      </c>
      <c r="C103" s="209">
        <v>528641.92000000004</v>
      </c>
      <c r="D103" s="209">
        <v>1256414.6299999999</v>
      </c>
      <c r="E103" s="209">
        <v>4475695</v>
      </c>
      <c r="F103" s="209">
        <v>73736.460000000006</v>
      </c>
      <c r="G103" s="209">
        <v>32373768.039999999</v>
      </c>
      <c r="H103" s="209">
        <v>89987.63</v>
      </c>
      <c r="I103" s="209">
        <v>1859153.9</v>
      </c>
      <c r="J103" s="33">
        <f t="shared" si="12"/>
        <v>1785056.5499999998</v>
      </c>
      <c r="K103" s="32">
        <f t="shared" si="13"/>
        <v>4549431.46</v>
      </c>
      <c r="L103" s="32">
        <f t="shared" si="14"/>
        <v>34322909.57</v>
      </c>
      <c r="M103" s="32">
        <f t="shared" si="15"/>
        <v>40657397.579999998</v>
      </c>
      <c r="N103" s="32">
        <f t="shared" si="16"/>
        <v>40657397.579999998</v>
      </c>
      <c r="O103" s="32">
        <f t="shared" si="17"/>
        <v>0</v>
      </c>
    </row>
    <row r="104" spans="1:15" x14ac:dyDescent="0.3">
      <c r="A104" s="52">
        <v>280</v>
      </c>
      <c r="B104" s="196" t="str">
        <f t="shared" si="11"/>
        <v>Providence</v>
      </c>
      <c r="C104" s="209">
        <v>4400528.54</v>
      </c>
      <c r="D104" s="209">
        <v>43995024.380000003</v>
      </c>
      <c r="E104" s="209">
        <v>246969871</v>
      </c>
      <c r="F104" s="209">
        <v>2413961.35</v>
      </c>
      <c r="G104" s="209">
        <v>128546611</v>
      </c>
      <c r="H104" s="209">
        <v>445304.52</v>
      </c>
      <c r="I104" s="209">
        <v>1882182.49</v>
      </c>
      <c r="J104" s="33">
        <f t="shared" si="12"/>
        <v>48395552.920000002</v>
      </c>
      <c r="K104" s="32">
        <f t="shared" si="13"/>
        <v>249383832.34999999</v>
      </c>
      <c r="L104" s="32">
        <f t="shared" si="14"/>
        <v>130874098.00999999</v>
      </c>
      <c r="M104" s="32">
        <f t="shared" si="15"/>
        <v>428653483.27999997</v>
      </c>
      <c r="N104" s="32">
        <f t="shared" si="16"/>
        <v>428653483.28000003</v>
      </c>
      <c r="O104" s="32">
        <f t="shared" si="17"/>
        <v>0</v>
      </c>
    </row>
    <row r="105" spans="1:15" x14ac:dyDescent="0.3">
      <c r="A105" s="52">
        <v>300</v>
      </c>
      <c r="B105" s="196" t="str">
        <f t="shared" si="11"/>
        <v>Scituate</v>
      </c>
      <c r="C105" s="209">
        <v>141034.47</v>
      </c>
      <c r="D105" s="209">
        <v>823681.37</v>
      </c>
      <c r="E105" s="209">
        <v>3575680</v>
      </c>
      <c r="F105" s="209">
        <v>50508</v>
      </c>
      <c r="G105" s="209">
        <v>19360969</v>
      </c>
      <c r="H105" s="209">
        <v>160121.59</v>
      </c>
      <c r="I105" s="209">
        <v>503585.02</v>
      </c>
      <c r="J105" s="33">
        <f t="shared" si="12"/>
        <v>964715.84</v>
      </c>
      <c r="K105" s="32">
        <f t="shared" si="13"/>
        <v>3626188</v>
      </c>
      <c r="L105" s="32">
        <f t="shared" si="14"/>
        <v>20024675.609999999</v>
      </c>
      <c r="M105" s="32">
        <f t="shared" si="15"/>
        <v>24615579.449999999</v>
      </c>
      <c r="N105" s="32">
        <f t="shared" si="16"/>
        <v>24615579.449999999</v>
      </c>
      <c r="O105" s="32">
        <f t="shared" si="17"/>
        <v>0</v>
      </c>
    </row>
    <row r="106" spans="1:15" x14ac:dyDescent="0.3">
      <c r="A106" s="52">
        <v>310</v>
      </c>
      <c r="B106" s="196" t="str">
        <f t="shared" si="11"/>
        <v>Smithfield</v>
      </c>
      <c r="C106" s="209">
        <v>280383.90999999997</v>
      </c>
      <c r="D106" s="209">
        <v>1124962.03</v>
      </c>
      <c r="E106" s="209">
        <v>6259967</v>
      </c>
      <c r="F106" s="209">
        <v>171555.19</v>
      </c>
      <c r="G106" s="209">
        <v>31677808</v>
      </c>
      <c r="H106" s="209">
        <v>63553.56</v>
      </c>
      <c r="I106" s="209">
        <v>462287.67</v>
      </c>
      <c r="J106" s="33">
        <f t="shared" si="12"/>
        <v>1405345.94</v>
      </c>
      <c r="K106" s="32">
        <f t="shared" si="13"/>
        <v>6431522.1900000004</v>
      </c>
      <c r="L106" s="32">
        <f t="shared" si="14"/>
        <v>32203649.23</v>
      </c>
      <c r="M106" s="32">
        <f t="shared" si="15"/>
        <v>40040517.359999999</v>
      </c>
      <c r="N106" s="32">
        <f t="shared" si="16"/>
        <v>40040517.359999999</v>
      </c>
      <c r="O106" s="32">
        <f t="shared" si="17"/>
        <v>0</v>
      </c>
    </row>
    <row r="107" spans="1:15" x14ac:dyDescent="0.3">
      <c r="A107" s="52">
        <v>320</v>
      </c>
      <c r="B107" s="196" t="str">
        <f t="shared" si="11"/>
        <v>South Kingstown</v>
      </c>
      <c r="C107" s="209">
        <v>369197.97</v>
      </c>
      <c r="D107" s="209">
        <v>1799311.04</v>
      </c>
      <c r="E107" s="209">
        <v>6833446</v>
      </c>
      <c r="F107" s="209">
        <v>15668.19</v>
      </c>
      <c r="G107" s="209">
        <v>52415096</v>
      </c>
      <c r="H107" s="209">
        <v>12101.84</v>
      </c>
      <c r="I107" s="209">
        <v>1240773.4099999999</v>
      </c>
      <c r="J107" s="33">
        <f t="shared" si="12"/>
        <v>2168509.0099999998</v>
      </c>
      <c r="K107" s="32">
        <f t="shared" si="13"/>
        <v>6849114.1900000004</v>
      </c>
      <c r="L107" s="32">
        <f t="shared" si="14"/>
        <v>53667971.25</v>
      </c>
      <c r="M107" s="32">
        <f t="shared" si="15"/>
        <v>62685594.450000003</v>
      </c>
      <c r="N107" s="32">
        <f t="shared" si="16"/>
        <v>62685594.450000003</v>
      </c>
      <c r="O107" s="32">
        <f t="shared" si="17"/>
        <v>0</v>
      </c>
    </row>
    <row r="108" spans="1:15" x14ac:dyDescent="0.3">
      <c r="A108" s="52">
        <v>330</v>
      </c>
      <c r="B108" s="196" t="str">
        <f t="shared" si="11"/>
        <v>Tiverton</v>
      </c>
      <c r="C108" s="209">
        <v>200000</v>
      </c>
      <c r="D108" s="209">
        <v>1491488.33</v>
      </c>
      <c r="E108" s="209">
        <v>6530304</v>
      </c>
      <c r="F108" s="209">
        <v>74923.98</v>
      </c>
      <c r="G108" s="209">
        <v>23362953</v>
      </c>
      <c r="H108" s="209">
        <v>30898.54</v>
      </c>
      <c r="I108" s="209">
        <v>334271.48</v>
      </c>
      <c r="J108" s="33">
        <f t="shared" si="12"/>
        <v>1691488.33</v>
      </c>
      <c r="K108" s="32">
        <f t="shared" si="13"/>
        <v>6605227.9800000004</v>
      </c>
      <c r="L108" s="32">
        <f t="shared" si="14"/>
        <v>23728123.02</v>
      </c>
      <c r="M108" s="32">
        <f t="shared" si="15"/>
        <v>32024839.329999998</v>
      </c>
      <c r="N108" s="32">
        <f t="shared" si="16"/>
        <v>32024839.329999998</v>
      </c>
      <c r="O108" s="32">
        <f t="shared" si="17"/>
        <v>0</v>
      </c>
    </row>
    <row r="109" spans="1:15" x14ac:dyDescent="0.3">
      <c r="A109" s="52">
        <v>350</v>
      </c>
      <c r="B109" s="196" t="str">
        <f t="shared" si="11"/>
        <v>Warwick</v>
      </c>
      <c r="C109" s="209">
        <v>1574189.22</v>
      </c>
      <c r="D109" s="209">
        <v>7009077.6699999999</v>
      </c>
      <c r="E109" s="209">
        <v>39137882</v>
      </c>
      <c r="F109" s="209">
        <v>896524.2</v>
      </c>
      <c r="G109" s="209">
        <v>122482464</v>
      </c>
      <c r="H109" s="209">
        <v>224218.28</v>
      </c>
      <c r="I109" s="209">
        <v>3664566.35</v>
      </c>
      <c r="J109" s="33">
        <f t="shared" si="12"/>
        <v>8583266.8900000006</v>
      </c>
      <c r="K109" s="32">
        <f t="shared" si="13"/>
        <v>40034406.200000003</v>
      </c>
      <c r="L109" s="32">
        <f t="shared" si="14"/>
        <v>126371248.63</v>
      </c>
      <c r="M109" s="32">
        <f t="shared" si="15"/>
        <v>174988921.72</v>
      </c>
      <c r="N109" s="32">
        <f t="shared" si="16"/>
        <v>174988921.72</v>
      </c>
      <c r="O109" s="32">
        <f t="shared" si="17"/>
        <v>0</v>
      </c>
    </row>
    <row r="110" spans="1:15" x14ac:dyDescent="0.3">
      <c r="A110" s="52">
        <v>360</v>
      </c>
      <c r="B110" s="196" t="str">
        <f t="shared" si="11"/>
        <v>Westerly</v>
      </c>
      <c r="C110" s="209">
        <v>1484767.44</v>
      </c>
      <c r="D110" s="209">
        <v>2066690.62</v>
      </c>
      <c r="E110" s="209">
        <v>8851661</v>
      </c>
      <c r="F110" s="209">
        <v>380600.86</v>
      </c>
      <c r="G110" s="209">
        <v>45710811</v>
      </c>
      <c r="H110" s="209">
        <v>132252.15</v>
      </c>
      <c r="I110" s="209">
        <v>900317.85</v>
      </c>
      <c r="J110" s="33">
        <f t="shared" si="12"/>
        <v>3551458.06</v>
      </c>
      <c r="K110" s="32">
        <f t="shared" si="13"/>
        <v>9232261.8599999994</v>
      </c>
      <c r="L110" s="32">
        <f t="shared" si="14"/>
        <v>46743381</v>
      </c>
      <c r="M110" s="32">
        <f t="shared" si="15"/>
        <v>59527100.920000002</v>
      </c>
      <c r="N110" s="32">
        <f t="shared" si="16"/>
        <v>59527100.920000002</v>
      </c>
      <c r="O110" s="32">
        <f t="shared" si="17"/>
        <v>0</v>
      </c>
    </row>
    <row r="111" spans="1:15" x14ac:dyDescent="0.3">
      <c r="A111" s="52">
        <v>380</v>
      </c>
      <c r="B111" s="196" t="str">
        <f t="shared" si="11"/>
        <v>W Warwick</v>
      </c>
      <c r="C111" s="209">
        <v>747040.37</v>
      </c>
      <c r="D111" s="209">
        <v>3310328.45</v>
      </c>
      <c r="E111" s="209">
        <v>24313144</v>
      </c>
      <c r="F111" s="209">
        <v>28388.12</v>
      </c>
      <c r="G111" s="209">
        <v>31557516</v>
      </c>
      <c r="H111" s="209">
        <v>157284.45000000001</v>
      </c>
      <c r="I111" s="209">
        <v>601566.73</v>
      </c>
      <c r="J111" s="33">
        <f t="shared" si="12"/>
        <v>4057368.8200000003</v>
      </c>
      <c r="K111" s="32">
        <f t="shared" si="13"/>
        <v>24341532.120000001</v>
      </c>
      <c r="L111" s="32">
        <f t="shared" si="14"/>
        <v>32316367.18</v>
      </c>
      <c r="M111" s="32">
        <f t="shared" si="15"/>
        <v>60715268.120000005</v>
      </c>
      <c r="N111" s="32">
        <f t="shared" si="16"/>
        <v>60715268.119999997</v>
      </c>
      <c r="O111" s="32">
        <f t="shared" si="17"/>
        <v>0</v>
      </c>
    </row>
    <row r="112" spans="1:15" x14ac:dyDescent="0.3">
      <c r="A112" s="52">
        <v>390</v>
      </c>
      <c r="B112" s="196" t="str">
        <f t="shared" si="11"/>
        <v>Woonsocket</v>
      </c>
      <c r="C112" s="209">
        <v>2241571.62</v>
      </c>
      <c r="D112" s="209">
        <v>10455101.25</v>
      </c>
      <c r="E112" s="209">
        <v>59502258</v>
      </c>
      <c r="F112" s="209">
        <v>3041986.04</v>
      </c>
      <c r="G112" s="209">
        <v>16166330</v>
      </c>
      <c r="H112" s="209">
        <v>338393.89</v>
      </c>
      <c r="I112" s="209">
        <v>1126616.6200000001</v>
      </c>
      <c r="J112" s="33">
        <f t="shared" si="12"/>
        <v>12696672.870000001</v>
      </c>
      <c r="K112" s="32">
        <f t="shared" si="13"/>
        <v>62544244.039999999</v>
      </c>
      <c r="L112" s="32">
        <f t="shared" si="14"/>
        <v>17631340.510000002</v>
      </c>
      <c r="M112" s="32">
        <f t="shared" si="15"/>
        <v>92872257.420000002</v>
      </c>
      <c r="N112" s="32">
        <f t="shared" si="16"/>
        <v>92872257.420000002</v>
      </c>
      <c r="O112" s="32">
        <f t="shared" si="17"/>
        <v>0</v>
      </c>
    </row>
    <row r="113" spans="1:15" x14ac:dyDescent="0.3">
      <c r="A113" s="52">
        <v>400</v>
      </c>
      <c r="B113" s="196" t="str">
        <f t="shared" si="11"/>
        <v>Davies</v>
      </c>
      <c r="C113" s="209">
        <v>0</v>
      </c>
      <c r="D113" s="209">
        <v>1072356.3700000001</v>
      </c>
      <c r="E113" s="209">
        <v>13398943</v>
      </c>
      <c r="F113" s="209">
        <v>305316.19</v>
      </c>
      <c r="G113" s="209">
        <v>0</v>
      </c>
      <c r="H113" s="209">
        <v>0</v>
      </c>
      <c r="I113" s="209">
        <v>3523193.76</v>
      </c>
      <c r="J113" s="33">
        <f t="shared" si="12"/>
        <v>1072356.3700000001</v>
      </c>
      <c r="K113" s="32">
        <f t="shared" si="13"/>
        <v>13704259.189999999</v>
      </c>
      <c r="L113" s="32">
        <f t="shared" si="14"/>
        <v>3523193.76</v>
      </c>
      <c r="M113" s="32">
        <f t="shared" si="15"/>
        <v>18299809.32</v>
      </c>
      <c r="N113" s="32">
        <f t="shared" ref="N113:N144" si="18">G42</f>
        <v>18299809.32</v>
      </c>
      <c r="O113" s="32">
        <f t="shared" si="17"/>
        <v>0</v>
      </c>
    </row>
    <row r="114" spans="1:15" x14ac:dyDescent="0.3">
      <c r="A114" s="52">
        <v>410</v>
      </c>
      <c r="B114" s="196" t="str">
        <f t="shared" si="11"/>
        <v>Deaf</v>
      </c>
      <c r="C114" s="209">
        <v>73426.64</v>
      </c>
      <c r="D114" s="209">
        <v>213622.44</v>
      </c>
      <c r="E114" s="209">
        <v>6269979</v>
      </c>
      <c r="F114" s="209">
        <v>7586.34</v>
      </c>
      <c r="G114" s="209">
        <v>0</v>
      </c>
      <c r="H114" s="209">
        <v>0</v>
      </c>
      <c r="I114" s="209">
        <v>659407.77</v>
      </c>
      <c r="J114" s="33">
        <f t="shared" si="12"/>
        <v>287049.08</v>
      </c>
      <c r="K114" s="32">
        <f t="shared" si="13"/>
        <v>6277565.3399999999</v>
      </c>
      <c r="L114" s="32">
        <f t="shared" si="14"/>
        <v>659407.77</v>
      </c>
      <c r="M114" s="32">
        <f t="shared" si="15"/>
        <v>7224022.1899999995</v>
      </c>
      <c r="N114" s="32">
        <f t="shared" si="18"/>
        <v>7224022.1899999995</v>
      </c>
      <c r="O114" s="32">
        <f t="shared" si="17"/>
        <v>0</v>
      </c>
    </row>
    <row r="115" spans="1:15" x14ac:dyDescent="0.3">
      <c r="A115" s="52">
        <v>420</v>
      </c>
      <c r="B115" s="196" t="s">
        <v>87</v>
      </c>
      <c r="C115" s="209">
        <v>190600.53</v>
      </c>
      <c r="D115" s="209">
        <v>1043001.4</v>
      </c>
      <c r="E115" s="209">
        <v>9853148.0500000007</v>
      </c>
      <c r="F115" s="209">
        <v>250000</v>
      </c>
      <c r="G115" s="209">
        <v>0</v>
      </c>
      <c r="H115" s="209">
        <v>167051</v>
      </c>
      <c r="I115" s="209">
        <v>4785645.93</v>
      </c>
      <c r="J115" s="33">
        <f t="shared" si="12"/>
        <v>1233601.93</v>
      </c>
      <c r="K115" s="32">
        <f t="shared" si="13"/>
        <v>10103148.050000001</v>
      </c>
      <c r="L115" s="32">
        <f t="shared" si="14"/>
        <v>4952696.93</v>
      </c>
      <c r="M115" s="32">
        <f t="shared" si="15"/>
        <v>16289446.91</v>
      </c>
      <c r="N115" s="32">
        <f t="shared" si="18"/>
        <v>16289446.91</v>
      </c>
      <c r="O115" s="32">
        <f t="shared" si="17"/>
        <v>0</v>
      </c>
    </row>
    <row r="116" spans="1:15" x14ac:dyDescent="0.3">
      <c r="A116" s="52">
        <v>430</v>
      </c>
      <c r="B116" s="196" t="s">
        <v>379</v>
      </c>
      <c r="C116" s="209">
        <v>102924</v>
      </c>
      <c r="D116" s="209">
        <v>253665</v>
      </c>
      <c r="E116" s="209">
        <v>1494741</v>
      </c>
      <c r="F116" s="209">
        <v>5204</v>
      </c>
      <c r="G116" s="209">
        <v>0</v>
      </c>
      <c r="H116" s="209">
        <v>174567</v>
      </c>
      <c r="I116" s="209">
        <v>962497</v>
      </c>
      <c r="J116" s="33">
        <f t="shared" si="12"/>
        <v>356589</v>
      </c>
      <c r="K116" s="32">
        <f t="shared" si="13"/>
        <v>1499945</v>
      </c>
      <c r="L116" s="32">
        <f t="shared" si="14"/>
        <v>1137064</v>
      </c>
      <c r="M116" s="32">
        <f t="shared" si="15"/>
        <v>2993598</v>
      </c>
      <c r="N116" s="32">
        <f t="shared" si="18"/>
        <v>2993598</v>
      </c>
      <c r="O116" s="32">
        <f t="shared" si="17"/>
        <v>0</v>
      </c>
    </row>
    <row r="117" spans="1:15" x14ac:dyDescent="0.3">
      <c r="A117" s="52">
        <v>480</v>
      </c>
      <c r="B117" s="196" t="str">
        <f t="shared" ref="B117:B132" si="19">VLOOKUP(A117,num,15)</f>
        <v>Highlander</v>
      </c>
      <c r="C117" s="209">
        <v>318676</v>
      </c>
      <c r="D117" s="209">
        <v>635646</v>
      </c>
      <c r="E117" s="209">
        <v>5489465</v>
      </c>
      <c r="F117" s="209">
        <v>107322</v>
      </c>
      <c r="G117" s="209">
        <v>0</v>
      </c>
      <c r="H117" s="209">
        <v>180807</v>
      </c>
      <c r="I117" s="209">
        <v>2867563</v>
      </c>
      <c r="J117" s="33">
        <f t="shared" si="12"/>
        <v>954322</v>
      </c>
      <c r="K117" s="32">
        <f t="shared" si="13"/>
        <v>5596787</v>
      </c>
      <c r="L117" s="32">
        <f t="shared" si="14"/>
        <v>3048370</v>
      </c>
      <c r="M117" s="32">
        <f t="shared" si="15"/>
        <v>9599479</v>
      </c>
      <c r="N117" s="32">
        <f t="shared" si="18"/>
        <v>9599479</v>
      </c>
      <c r="O117" s="32">
        <f t="shared" si="17"/>
        <v>0</v>
      </c>
    </row>
    <row r="118" spans="1:15" x14ac:dyDescent="0.3">
      <c r="A118" s="52">
        <v>500</v>
      </c>
      <c r="B118" s="196" t="str">
        <f t="shared" si="19"/>
        <v>New England Laborers</v>
      </c>
      <c r="C118" s="209">
        <v>0</v>
      </c>
      <c r="D118" s="209">
        <v>0</v>
      </c>
      <c r="E118" s="209">
        <v>1142634</v>
      </c>
      <c r="F118" s="209">
        <v>3488</v>
      </c>
      <c r="G118" s="209">
        <v>0</v>
      </c>
      <c r="H118" s="209">
        <v>177000</v>
      </c>
      <c r="I118" s="209">
        <v>1241872.48</v>
      </c>
      <c r="J118" s="33">
        <f t="shared" si="12"/>
        <v>0</v>
      </c>
      <c r="K118" s="32">
        <f t="shared" si="13"/>
        <v>1146122</v>
      </c>
      <c r="L118" s="32">
        <f t="shared" si="14"/>
        <v>1418872.48</v>
      </c>
      <c r="M118" s="32">
        <f t="shared" si="15"/>
        <v>2564994.48</v>
      </c>
      <c r="N118" s="32">
        <f t="shared" si="18"/>
        <v>2564994.48</v>
      </c>
      <c r="O118" s="32">
        <f t="shared" si="17"/>
        <v>0</v>
      </c>
    </row>
    <row r="119" spans="1:15" x14ac:dyDescent="0.3">
      <c r="A119" s="52">
        <v>510</v>
      </c>
      <c r="B119" s="196" t="str">
        <f t="shared" si="19"/>
        <v>Cuffee</v>
      </c>
      <c r="C119" s="209">
        <v>56670.55</v>
      </c>
      <c r="D119" s="209">
        <v>838449.7</v>
      </c>
      <c r="E119" s="209">
        <v>8425983.4100000001</v>
      </c>
      <c r="F119" s="209">
        <v>119261</v>
      </c>
      <c r="G119" s="209">
        <v>0</v>
      </c>
      <c r="H119" s="209">
        <v>101210.18</v>
      </c>
      <c r="I119" s="209">
        <v>3558655.77</v>
      </c>
      <c r="J119" s="33">
        <f t="shared" si="12"/>
        <v>895120.25</v>
      </c>
      <c r="K119" s="32">
        <f t="shared" si="13"/>
        <v>8545244.4100000001</v>
      </c>
      <c r="L119" s="32">
        <f t="shared" si="14"/>
        <v>3659865.95</v>
      </c>
      <c r="M119" s="32">
        <f t="shared" si="15"/>
        <v>13100230.609999999</v>
      </c>
      <c r="N119" s="32">
        <f t="shared" si="18"/>
        <v>13100230.610000001</v>
      </c>
      <c r="O119" s="32">
        <f t="shared" si="17"/>
        <v>0</v>
      </c>
    </row>
    <row r="120" spans="1:15" x14ac:dyDescent="0.3">
      <c r="A120" s="52">
        <v>520</v>
      </c>
      <c r="B120" s="196" t="str">
        <f t="shared" si="19"/>
        <v>Kingston Hill</v>
      </c>
      <c r="C120" s="209">
        <v>39097</v>
      </c>
      <c r="D120" s="209">
        <v>123144</v>
      </c>
      <c r="E120" s="209">
        <v>579449</v>
      </c>
      <c r="F120" s="209">
        <v>61288</v>
      </c>
      <c r="G120" s="209">
        <v>0</v>
      </c>
      <c r="H120" s="209">
        <v>540</v>
      </c>
      <c r="I120" s="209">
        <v>2275213</v>
      </c>
      <c r="J120" s="33">
        <f t="shared" si="12"/>
        <v>162241</v>
      </c>
      <c r="K120" s="32">
        <f t="shared" si="13"/>
        <v>640737</v>
      </c>
      <c r="L120" s="32">
        <f t="shared" si="14"/>
        <v>2275753</v>
      </c>
      <c r="M120" s="32">
        <f t="shared" si="15"/>
        <v>3078731</v>
      </c>
      <c r="N120" s="32">
        <f t="shared" si="18"/>
        <v>3078731</v>
      </c>
      <c r="O120" s="32">
        <f t="shared" si="17"/>
        <v>0</v>
      </c>
    </row>
    <row r="121" spans="1:15" x14ac:dyDescent="0.3">
      <c r="A121" s="52">
        <v>530</v>
      </c>
      <c r="B121" s="196" t="str">
        <f t="shared" si="19"/>
        <v>International</v>
      </c>
      <c r="C121" s="209">
        <v>7766</v>
      </c>
      <c r="D121" s="209">
        <v>363680</v>
      </c>
      <c r="E121" s="209">
        <v>3166641</v>
      </c>
      <c r="F121" s="209">
        <v>24324</v>
      </c>
      <c r="G121" s="209">
        <v>0</v>
      </c>
      <c r="H121" s="209">
        <v>45000</v>
      </c>
      <c r="I121" s="209">
        <v>1925268</v>
      </c>
      <c r="J121" s="33">
        <f t="shared" si="12"/>
        <v>371446</v>
      </c>
      <c r="K121" s="32">
        <f t="shared" si="13"/>
        <v>3190965</v>
      </c>
      <c r="L121" s="32">
        <f t="shared" si="14"/>
        <v>1970268</v>
      </c>
      <c r="M121" s="32">
        <f t="shared" si="15"/>
        <v>5532679</v>
      </c>
      <c r="N121" s="32">
        <f t="shared" si="18"/>
        <v>5532679</v>
      </c>
      <c r="O121" s="32">
        <f t="shared" si="17"/>
        <v>0</v>
      </c>
    </row>
    <row r="122" spans="1:15" x14ac:dyDescent="0.3">
      <c r="A122" s="52">
        <v>540</v>
      </c>
      <c r="B122" s="196" t="str">
        <f t="shared" si="19"/>
        <v>Blackstone</v>
      </c>
      <c r="C122" s="209">
        <v>229426.39</v>
      </c>
      <c r="D122" s="209">
        <v>498742.09</v>
      </c>
      <c r="E122" s="209">
        <v>3713520</v>
      </c>
      <c r="F122" s="209">
        <v>2174.34</v>
      </c>
      <c r="G122" s="209">
        <v>0</v>
      </c>
      <c r="H122" s="209">
        <v>193315.67</v>
      </c>
      <c r="I122" s="209">
        <v>1091279.4099999999</v>
      </c>
      <c r="J122" s="33">
        <f t="shared" si="12"/>
        <v>728168.48</v>
      </c>
      <c r="K122" s="32">
        <f t="shared" si="13"/>
        <v>3715694.34</v>
      </c>
      <c r="L122" s="32">
        <f t="shared" si="14"/>
        <v>1284595.0799999998</v>
      </c>
      <c r="M122" s="32">
        <f t="shared" si="15"/>
        <v>5728457.9000000004</v>
      </c>
      <c r="N122" s="32">
        <f t="shared" si="18"/>
        <v>5728457.9000000004</v>
      </c>
      <c r="O122" s="32">
        <f t="shared" si="17"/>
        <v>0</v>
      </c>
    </row>
    <row r="123" spans="1:15" x14ac:dyDescent="0.3">
      <c r="A123" s="52">
        <v>550</v>
      </c>
      <c r="B123" s="196" t="str">
        <f t="shared" si="19"/>
        <v>Compass</v>
      </c>
      <c r="C123" s="209">
        <v>6327</v>
      </c>
      <c r="D123" s="209">
        <v>74711</v>
      </c>
      <c r="E123" s="209">
        <v>454750</v>
      </c>
      <c r="F123" s="209">
        <v>42309</v>
      </c>
      <c r="G123" s="209">
        <v>0</v>
      </c>
      <c r="H123" s="209">
        <v>108839</v>
      </c>
      <c r="I123" s="209">
        <v>2218554</v>
      </c>
      <c r="J123" s="33">
        <f t="shared" si="12"/>
        <v>81038</v>
      </c>
      <c r="K123" s="32">
        <f t="shared" si="13"/>
        <v>497059</v>
      </c>
      <c r="L123" s="32">
        <f t="shared" si="14"/>
        <v>2327393</v>
      </c>
      <c r="M123" s="32">
        <f t="shared" si="15"/>
        <v>2905490</v>
      </c>
      <c r="N123" s="32">
        <f t="shared" si="18"/>
        <v>2905490</v>
      </c>
      <c r="O123" s="32">
        <f t="shared" si="17"/>
        <v>0</v>
      </c>
    </row>
    <row r="124" spans="1:15" x14ac:dyDescent="0.3">
      <c r="A124" s="52">
        <v>560</v>
      </c>
      <c r="B124" s="196" t="str">
        <f t="shared" si="19"/>
        <v>Times 2</v>
      </c>
      <c r="C124" s="209">
        <v>0</v>
      </c>
      <c r="D124" s="209">
        <v>0</v>
      </c>
      <c r="E124" s="209">
        <v>7545913</v>
      </c>
      <c r="F124" s="209">
        <v>655707.43999999994</v>
      </c>
      <c r="G124" s="209">
        <v>0</v>
      </c>
      <c r="H124" s="209">
        <v>31322.05</v>
      </c>
      <c r="I124" s="209">
        <v>3784222.88</v>
      </c>
      <c r="J124" s="33">
        <f t="shared" si="12"/>
        <v>0</v>
      </c>
      <c r="K124" s="32">
        <f t="shared" si="13"/>
        <v>8201620.4399999995</v>
      </c>
      <c r="L124" s="32">
        <f t="shared" si="14"/>
        <v>3815544.9299999997</v>
      </c>
      <c r="M124" s="32">
        <f t="shared" si="15"/>
        <v>12017165.369999999</v>
      </c>
      <c r="N124" s="32">
        <f t="shared" si="18"/>
        <v>12017165.370000001</v>
      </c>
      <c r="O124" s="32">
        <f t="shared" si="17"/>
        <v>0</v>
      </c>
    </row>
    <row r="125" spans="1:15" x14ac:dyDescent="0.3">
      <c r="A125" s="52">
        <v>570</v>
      </c>
      <c r="B125" s="196" t="str">
        <f t="shared" si="19"/>
        <v>ACES</v>
      </c>
      <c r="C125" s="209">
        <v>156600.28</v>
      </c>
      <c r="D125" s="209">
        <v>147433</v>
      </c>
      <c r="E125" s="209">
        <v>2292709</v>
      </c>
      <c r="F125" s="209">
        <v>59783.040000000001</v>
      </c>
      <c r="G125" s="209">
        <v>0</v>
      </c>
      <c r="H125" s="209">
        <v>6614.05</v>
      </c>
      <c r="I125" s="209">
        <v>924200.83</v>
      </c>
      <c r="J125" s="33">
        <f t="shared" si="12"/>
        <v>304033.28000000003</v>
      </c>
      <c r="K125" s="32">
        <f t="shared" si="13"/>
        <v>2352492.04</v>
      </c>
      <c r="L125" s="32">
        <f t="shared" si="14"/>
        <v>930814.88</v>
      </c>
      <c r="M125" s="32">
        <f t="shared" si="15"/>
        <v>3587340.2</v>
      </c>
      <c r="N125" s="32">
        <f t="shared" si="18"/>
        <v>3587340.2</v>
      </c>
      <c r="O125" s="32">
        <f t="shared" si="17"/>
        <v>0</v>
      </c>
    </row>
    <row r="126" spans="1:15" x14ac:dyDescent="0.3">
      <c r="A126" s="52">
        <v>580</v>
      </c>
      <c r="B126" s="196" t="str">
        <f t="shared" si="19"/>
        <v>Beacon</v>
      </c>
      <c r="C126" s="209">
        <v>195519.26</v>
      </c>
      <c r="D126" s="209">
        <v>301128.64</v>
      </c>
      <c r="E126" s="209">
        <v>2761557</v>
      </c>
      <c r="F126" s="209">
        <v>1246.93</v>
      </c>
      <c r="G126" s="209">
        <v>0</v>
      </c>
      <c r="H126" s="209">
        <v>39223.360000000001</v>
      </c>
      <c r="I126" s="209">
        <v>2081630.86</v>
      </c>
      <c r="J126" s="33">
        <f t="shared" si="12"/>
        <v>496647.9</v>
      </c>
      <c r="K126" s="32">
        <f t="shared" si="13"/>
        <v>2762803.93</v>
      </c>
      <c r="L126" s="32">
        <f t="shared" si="14"/>
        <v>2120854.2200000002</v>
      </c>
      <c r="M126" s="32">
        <f t="shared" si="15"/>
        <v>5380306.0500000007</v>
      </c>
      <c r="N126" s="32">
        <f t="shared" si="18"/>
        <v>5380306.0499999998</v>
      </c>
      <c r="O126" s="32">
        <f t="shared" si="17"/>
        <v>0</v>
      </c>
    </row>
    <row r="127" spans="1:15" x14ac:dyDescent="0.3">
      <c r="A127" s="52">
        <v>590</v>
      </c>
      <c r="B127" s="196" t="str">
        <f t="shared" si="19"/>
        <v>Learning Community</v>
      </c>
      <c r="C127" s="209">
        <v>351697.55</v>
      </c>
      <c r="D127" s="209">
        <v>677296.23</v>
      </c>
      <c r="E127" s="209">
        <v>6350123.8600000003</v>
      </c>
      <c r="F127" s="209">
        <v>143345</v>
      </c>
      <c r="G127" s="209">
        <v>0</v>
      </c>
      <c r="H127" s="209">
        <v>419359.4</v>
      </c>
      <c r="I127" s="209">
        <v>2409044.73</v>
      </c>
      <c r="J127" s="33">
        <f t="shared" si="12"/>
        <v>1028993.78</v>
      </c>
      <c r="K127" s="32">
        <f t="shared" si="13"/>
        <v>6493468.8600000003</v>
      </c>
      <c r="L127" s="32">
        <f t="shared" si="14"/>
        <v>2828404.13</v>
      </c>
      <c r="M127" s="32">
        <f t="shared" si="15"/>
        <v>10350866.77</v>
      </c>
      <c r="N127" s="32">
        <f t="shared" si="18"/>
        <v>10350866.770000001</v>
      </c>
      <c r="O127" s="32">
        <f t="shared" si="17"/>
        <v>0</v>
      </c>
    </row>
    <row r="128" spans="1:15" x14ac:dyDescent="0.3">
      <c r="A128" s="52">
        <v>600</v>
      </c>
      <c r="B128" s="196" t="str">
        <f t="shared" si="19"/>
        <v>Segue</v>
      </c>
      <c r="C128" s="209">
        <v>289348</v>
      </c>
      <c r="D128" s="209">
        <v>270326</v>
      </c>
      <c r="E128" s="209">
        <v>2724856</v>
      </c>
      <c r="F128" s="209">
        <v>29803</v>
      </c>
      <c r="G128" s="209">
        <v>0</v>
      </c>
      <c r="H128" s="209">
        <v>99132</v>
      </c>
      <c r="I128" s="209">
        <v>757028</v>
      </c>
      <c r="J128" s="33">
        <f t="shared" si="12"/>
        <v>559674</v>
      </c>
      <c r="K128" s="32">
        <f t="shared" si="13"/>
        <v>2754659</v>
      </c>
      <c r="L128" s="32">
        <f t="shared" si="14"/>
        <v>856160</v>
      </c>
      <c r="M128" s="32">
        <f t="shared" si="15"/>
        <v>4170493</v>
      </c>
      <c r="N128" s="32">
        <f t="shared" si="18"/>
        <v>4170493</v>
      </c>
      <c r="O128" s="32">
        <f t="shared" si="17"/>
        <v>0</v>
      </c>
    </row>
    <row r="129" spans="1:15" x14ac:dyDescent="0.3">
      <c r="A129" s="52">
        <v>610</v>
      </c>
      <c r="B129" s="196" t="str">
        <f t="shared" si="19"/>
        <v>RIMA-BV</v>
      </c>
      <c r="C129" s="209">
        <v>334385.40000000002</v>
      </c>
      <c r="D129" s="209">
        <v>2046745.55</v>
      </c>
      <c r="E129" s="209">
        <v>15265732</v>
      </c>
      <c r="F129" s="209">
        <v>20497</v>
      </c>
      <c r="G129" s="209">
        <v>0</v>
      </c>
      <c r="H129" s="209">
        <v>255914.83</v>
      </c>
      <c r="I129" s="209">
        <v>9195846.7200000007</v>
      </c>
      <c r="J129" s="33">
        <f t="shared" si="12"/>
        <v>2381130.9500000002</v>
      </c>
      <c r="K129" s="32">
        <f t="shared" si="13"/>
        <v>15286229</v>
      </c>
      <c r="L129" s="32">
        <f t="shared" si="14"/>
        <v>9451761.5500000007</v>
      </c>
      <c r="M129" s="32">
        <f t="shared" si="15"/>
        <v>27119121.5</v>
      </c>
      <c r="N129" s="32">
        <f t="shared" si="18"/>
        <v>27119121.5</v>
      </c>
      <c r="O129" s="32">
        <f t="shared" si="17"/>
        <v>0</v>
      </c>
    </row>
    <row r="130" spans="1:15" x14ac:dyDescent="0.3">
      <c r="A130" s="52">
        <v>620</v>
      </c>
      <c r="B130" s="196" t="str">
        <f t="shared" si="19"/>
        <v>Greene</v>
      </c>
      <c r="C130" s="209">
        <v>12899</v>
      </c>
      <c r="D130" s="209">
        <v>169538</v>
      </c>
      <c r="E130" s="209">
        <v>1259306</v>
      </c>
      <c r="F130" s="209">
        <v>585</v>
      </c>
      <c r="G130" s="209">
        <v>0</v>
      </c>
      <c r="H130" s="209">
        <v>108533</v>
      </c>
      <c r="I130" s="209">
        <v>1699089</v>
      </c>
      <c r="J130" s="33">
        <f t="shared" si="12"/>
        <v>182437</v>
      </c>
      <c r="K130" s="32">
        <f t="shared" si="13"/>
        <v>1259891</v>
      </c>
      <c r="L130" s="32">
        <f t="shared" si="14"/>
        <v>1807622</v>
      </c>
      <c r="M130" s="32">
        <f t="shared" si="15"/>
        <v>3249950</v>
      </c>
      <c r="N130" s="32">
        <f t="shared" si="18"/>
        <v>3249950</v>
      </c>
      <c r="O130" s="32">
        <f t="shared" si="17"/>
        <v>0</v>
      </c>
    </row>
    <row r="131" spans="1:15" x14ac:dyDescent="0.3">
      <c r="A131" s="52">
        <v>630</v>
      </c>
      <c r="B131" s="196" t="str">
        <f t="shared" si="19"/>
        <v>Trinity</v>
      </c>
      <c r="C131" s="209">
        <v>139850.69</v>
      </c>
      <c r="D131" s="209">
        <v>258269.96</v>
      </c>
      <c r="E131" s="209">
        <v>2187948</v>
      </c>
      <c r="F131" s="209">
        <v>5000</v>
      </c>
      <c r="G131" s="209">
        <v>0</v>
      </c>
      <c r="H131" s="209">
        <v>61100.2</v>
      </c>
      <c r="I131" s="209">
        <v>879046.48</v>
      </c>
      <c r="J131" s="33">
        <f t="shared" si="12"/>
        <v>398120.65</v>
      </c>
      <c r="K131" s="32">
        <f t="shared" si="13"/>
        <v>2192948</v>
      </c>
      <c r="L131" s="32">
        <f t="shared" si="14"/>
        <v>940146.67999999993</v>
      </c>
      <c r="M131" s="32">
        <f t="shared" si="15"/>
        <v>3531215.33</v>
      </c>
      <c r="N131" s="32">
        <f t="shared" si="18"/>
        <v>3531215.33</v>
      </c>
      <c r="O131" s="32">
        <f t="shared" si="17"/>
        <v>0</v>
      </c>
    </row>
    <row r="132" spans="1:15" x14ac:dyDescent="0.3">
      <c r="A132" s="52">
        <v>640</v>
      </c>
      <c r="B132" s="196" t="str">
        <f t="shared" si="19"/>
        <v>RINI</v>
      </c>
      <c r="C132" s="209">
        <v>198905</v>
      </c>
      <c r="D132" s="209">
        <v>275710</v>
      </c>
      <c r="E132" s="209">
        <v>2589415</v>
      </c>
      <c r="F132" s="209">
        <v>198432</v>
      </c>
      <c r="G132" s="209">
        <v>0</v>
      </c>
      <c r="H132" s="209">
        <v>147039</v>
      </c>
      <c r="I132" s="209">
        <v>1359317</v>
      </c>
      <c r="J132" s="33">
        <f t="shared" si="12"/>
        <v>474615</v>
      </c>
      <c r="K132" s="32">
        <f t="shared" si="13"/>
        <v>2787847</v>
      </c>
      <c r="L132" s="32">
        <f t="shared" si="14"/>
        <v>1506356</v>
      </c>
      <c r="M132" s="32">
        <f t="shared" si="15"/>
        <v>4768818</v>
      </c>
      <c r="N132" s="32">
        <f t="shared" si="18"/>
        <v>4768818</v>
      </c>
      <c r="O132" s="32">
        <f t="shared" si="17"/>
        <v>0</v>
      </c>
    </row>
    <row r="133" spans="1:15" x14ac:dyDescent="0.3">
      <c r="A133" s="52">
        <v>650</v>
      </c>
      <c r="B133" s="196" t="s">
        <v>382</v>
      </c>
      <c r="C133" s="209">
        <v>251277.16</v>
      </c>
      <c r="D133" s="209">
        <v>229340.99</v>
      </c>
      <c r="E133" s="209">
        <v>2260023</v>
      </c>
      <c r="F133" s="209">
        <v>5657.13</v>
      </c>
      <c r="G133" s="209">
        <v>0</v>
      </c>
      <c r="H133" s="209">
        <v>9200</v>
      </c>
      <c r="I133" s="209">
        <v>1222284.6100000001</v>
      </c>
      <c r="J133" s="33">
        <f t="shared" si="12"/>
        <v>480618.15</v>
      </c>
      <c r="K133" s="32">
        <f t="shared" si="13"/>
        <v>2265680.13</v>
      </c>
      <c r="L133" s="32">
        <f t="shared" si="14"/>
        <v>1231484.6100000001</v>
      </c>
      <c r="M133" s="32">
        <f t="shared" si="15"/>
        <v>3977782.8899999997</v>
      </c>
      <c r="N133" s="32">
        <f t="shared" si="18"/>
        <v>3977782.89</v>
      </c>
      <c r="O133" s="32">
        <f t="shared" si="17"/>
        <v>0</v>
      </c>
    </row>
    <row r="134" spans="1:15" x14ac:dyDescent="0.3">
      <c r="A134" s="52">
        <v>660</v>
      </c>
      <c r="B134" s="196" t="s">
        <v>380</v>
      </c>
      <c r="C134" s="209">
        <v>41494.6</v>
      </c>
      <c r="D134" s="209">
        <v>223986.8</v>
      </c>
      <c r="E134" s="209">
        <v>1594720</v>
      </c>
      <c r="F134" s="209">
        <v>14640</v>
      </c>
      <c r="G134" s="209">
        <v>0</v>
      </c>
      <c r="H134" s="209">
        <v>115631.2</v>
      </c>
      <c r="I134" s="209">
        <v>658210.43000000005</v>
      </c>
      <c r="J134" s="33">
        <f t="shared" si="12"/>
        <v>265481.39999999997</v>
      </c>
      <c r="K134" s="32">
        <f t="shared" si="13"/>
        <v>1609360</v>
      </c>
      <c r="L134" s="32">
        <f t="shared" si="14"/>
        <v>773841.63</v>
      </c>
      <c r="M134" s="32">
        <f t="shared" si="15"/>
        <v>2648683.0299999998</v>
      </c>
      <c r="N134" s="32">
        <f t="shared" si="18"/>
        <v>2648683.0299999998</v>
      </c>
      <c r="O134" s="32">
        <f t="shared" si="17"/>
        <v>0</v>
      </c>
    </row>
    <row r="135" spans="1:15" x14ac:dyDescent="0.3">
      <c r="A135" s="52">
        <v>671</v>
      </c>
      <c r="B135" s="196" t="s">
        <v>381</v>
      </c>
      <c r="C135" s="209">
        <v>83180</v>
      </c>
      <c r="D135" s="209">
        <v>1220074.6100000001</v>
      </c>
      <c r="E135" s="209">
        <v>4507198</v>
      </c>
      <c r="F135" s="209">
        <v>0</v>
      </c>
      <c r="G135" s="209">
        <v>0</v>
      </c>
      <c r="H135" s="209">
        <v>1212285</v>
      </c>
      <c r="I135" s="209">
        <v>9212780</v>
      </c>
      <c r="J135" s="33">
        <f t="shared" si="12"/>
        <v>1303254.6100000001</v>
      </c>
      <c r="K135" s="32">
        <f t="shared" si="13"/>
        <v>4507198</v>
      </c>
      <c r="L135" s="32">
        <f t="shared" si="14"/>
        <v>10425065</v>
      </c>
      <c r="M135" s="32">
        <f t="shared" si="15"/>
        <v>16235517.609999999</v>
      </c>
      <c r="N135" s="32">
        <f t="shared" si="18"/>
        <v>16235517.609999999</v>
      </c>
      <c r="O135" s="32">
        <f t="shared" si="17"/>
        <v>0</v>
      </c>
    </row>
    <row r="136" spans="1:15" x14ac:dyDescent="0.3">
      <c r="A136" s="52">
        <v>680</v>
      </c>
      <c r="B136" s="196" t="s">
        <v>407</v>
      </c>
      <c r="C136" s="209">
        <v>68366</v>
      </c>
      <c r="D136" s="209">
        <v>143246</v>
      </c>
      <c r="E136" s="209">
        <v>1415780</v>
      </c>
      <c r="F136" s="209">
        <v>4436</v>
      </c>
      <c r="G136" s="209">
        <v>0</v>
      </c>
      <c r="H136" s="209">
        <v>0</v>
      </c>
      <c r="I136" s="209">
        <v>658070</v>
      </c>
      <c r="J136" s="33">
        <f t="shared" si="12"/>
        <v>211612</v>
      </c>
      <c r="K136" s="32">
        <f t="shared" si="13"/>
        <v>1420216</v>
      </c>
      <c r="L136" s="32">
        <f t="shared" si="14"/>
        <v>658070</v>
      </c>
      <c r="M136" s="32">
        <f t="shared" si="15"/>
        <v>2289898</v>
      </c>
      <c r="N136" s="32">
        <f t="shared" si="18"/>
        <v>2289898</v>
      </c>
      <c r="O136" s="32">
        <f t="shared" si="17"/>
        <v>0</v>
      </c>
    </row>
    <row r="137" spans="1:15" x14ac:dyDescent="0.3">
      <c r="A137" s="52">
        <v>690</v>
      </c>
      <c r="B137" s="196" t="s">
        <v>408</v>
      </c>
      <c r="C137" s="209">
        <v>86178</v>
      </c>
      <c r="D137" s="209">
        <v>97028</v>
      </c>
      <c r="E137" s="209">
        <v>1047156</v>
      </c>
      <c r="F137" s="209">
        <v>1072</v>
      </c>
      <c r="G137" s="209">
        <v>0</v>
      </c>
      <c r="H137" s="209">
        <v>26914</v>
      </c>
      <c r="I137" s="209">
        <v>416178</v>
      </c>
      <c r="J137" s="33">
        <f t="shared" si="12"/>
        <v>183206</v>
      </c>
      <c r="K137" s="32">
        <f t="shared" si="13"/>
        <v>1048228</v>
      </c>
      <c r="L137" s="32">
        <f t="shared" si="14"/>
        <v>443092</v>
      </c>
      <c r="M137" s="32">
        <f t="shared" si="15"/>
        <v>1674526</v>
      </c>
      <c r="N137" s="32">
        <f t="shared" si="18"/>
        <v>1674526</v>
      </c>
      <c r="O137" s="32">
        <f t="shared" si="17"/>
        <v>0</v>
      </c>
    </row>
    <row r="138" spans="1:15" x14ac:dyDescent="0.3">
      <c r="A138" s="52">
        <v>700</v>
      </c>
      <c r="B138" s="196" t="s">
        <v>419</v>
      </c>
      <c r="C138" s="209">
        <v>0</v>
      </c>
      <c r="D138" s="209">
        <v>70661</v>
      </c>
      <c r="E138" s="209">
        <v>1351280</v>
      </c>
      <c r="F138" s="209">
        <v>0</v>
      </c>
      <c r="G138" s="209">
        <v>0</v>
      </c>
      <c r="H138" s="209">
        <v>28018</v>
      </c>
      <c r="I138" s="209">
        <v>621112</v>
      </c>
      <c r="J138" s="33">
        <f t="shared" si="12"/>
        <v>70661</v>
      </c>
      <c r="K138" s="32">
        <f t="shared" si="13"/>
        <v>1351280</v>
      </c>
      <c r="L138" s="32">
        <f t="shared" si="14"/>
        <v>649130</v>
      </c>
      <c r="M138" s="32">
        <f t="shared" si="15"/>
        <v>2071071</v>
      </c>
      <c r="N138" s="32">
        <f t="shared" si="18"/>
        <v>2071071</v>
      </c>
      <c r="O138" s="32">
        <f t="shared" si="17"/>
        <v>0</v>
      </c>
    </row>
    <row r="139" spans="1:15" x14ac:dyDescent="0.3">
      <c r="A139" s="52">
        <v>720</v>
      </c>
      <c r="B139" s="196" t="s">
        <v>442</v>
      </c>
      <c r="C139" s="357"/>
      <c r="D139" s="357"/>
      <c r="E139" s="357"/>
      <c r="F139" s="357"/>
      <c r="G139" s="357"/>
      <c r="H139" s="357"/>
      <c r="I139" s="357"/>
      <c r="J139" s="33"/>
      <c r="K139" s="32"/>
      <c r="L139" s="32"/>
      <c r="M139" s="32"/>
      <c r="N139" s="32"/>
      <c r="O139" s="32"/>
    </row>
    <row r="140" spans="1:15" x14ac:dyDescent="0.3">
      <c r="A140" s="52">
        <v>960</v>
      </c>
      <c r="B140" s="196" t="str">
        <f t="shared" ref="B140:B143" si="20">VLOOKUP(A140,num,15)</f>
        <v>Bristol-Warren</v>
      </c>
      <c r="C140" s="209">
        <v>549762.02</v>
      </c>
      <c r="D140" s="209">
        <v>2473736.44</v>
      </c>
      <c r="E140" s="209">
        <v>15473590</v>
      </c>
      <c r="F140" s="209">
        <v>2371880.7200000002</v>
      </c>
      <c r="G140" s="209">
        <v>35906977.079999998</v>
      </c>
      <c r="H140" s="209">
        <v>197073.16</v>
      </c>
      <c r="I140" s="209">
        <v>3412849.76</v>
      </c>
      <c r="J140" s="33">
        <f t="shared" si="12"/>
        <v>3023498.46</v>
      </c>
      <c r="K140" s="32">
        <f t="shared" si="13"/>
        <v>17845470.719999999</v>
      </c>
      <c r="L140" s="32">
        <f t="shared" si="14"/>
        <v>39516899.999999993</v>
      </c>
      <c r="M140" s="32">
        <f t="shared" si="15"/>
        <v>60385869.179999992</v>
      </c>
      <c r="N140" s="32">
        <f>G69</f>
        <v>60385869.18</v>
      </c>
      <c r="O140" s="32">
        <f t="shared" si="17"/>
        <v>0</v>
      </c>
    </row>
    <row r="141" spans="1:15" x14ac:dyDescent="0.3">
      <c r="A141" s="52">
        <v>970</v>
      </c>
      <c r="B141" s="196" t="str">
        <f t="shared" si="20"/>
        <v>Exeter-W. Greenwich</v>
      </c>
      <c r="C141" s="209">
        <v>306069.69</v>
      </c>
      <c r="D141" s="209">
        <v>822393.17</v>
      </c>
      <c r="E141" s="209">
        <v>6074069</v>
      </c>
      <c r="F141" s="209">
        <v>903602.1</v>
      </c>
      <c r="G141" s="209">
        <v>24824428</v>
      </c>
      <c r="H141" s="209">
        <v>24867.599999999999</v>
      </c>
      <c r="I141" s="209">
        <v>649817.76</v>
      </c>
      <c r="J141" s="33">
        <f t="shared" si="12"/>
        <v>1128462.8600000001</v>
      </c>
      <c r="K141" s="32">
        <f t="shared" si="13"/>
        <v>6977671.0999999996</v>
      </c>
      <c r="L141" s="32">
        <f t="shared" si="14"/>
        <v>25499113.360000003</v>
      </c>
      <c r="M141" s="32">
        <f t="shared" si="15"/>
        <v>33605247.32</v>
      </c>
      <c r="N141" s="32">
        <f>G70</f>
        <v>33605247.32</v>
      </c>
      <c r="O141" s="32">
        <f t="shared" si="17"/>
        <v>0</v>
      </c>
    </row>
    <row r="142" spans="1:15" x14ac:dyDescent="0.3">
      <c r="A142" s="52">
        <v>980</v>
      </c>
      <c r="B142" s="196" t="str">
        <f t="shared" si="20"/>
        <v>Chariho</v>
      </c>
      <c r="C142" s="209">
        <v>468803.28</v>
      </c>
      <c r="D142" s="209">
        <v>1802780.44</v>
      </c>
      <c r="E142" s="209">
        <v>13321438</v>
      </c>
      <c r="F142" s="209">
        <v>1540201.6</v>
      </c>
      <c r="G142" s="209">
        <v>40204493.32</v>
      </c>
      <c r="H142" s="209">
        <v>196217.65</v>
      </c>
      <c r="I142" s="209">
        <v>18390257.129999999</v>
      </c>
      <c r="J142" s="33">
        <f t="shared" si="12"/>
        <v>2271583.7199999997</v>
      </c>
      <c r="K142" s="32">
        <f t="shared" si="13"/>
        <v>14861639.6</v>
      </c>
      <c r="L142" s="32">
        <f t="shared" si="14"/>
        <v>58790968.099999994</v>
      </c>
      <c r="M142" s="32">
        <f t="shared" si="15"/>
        <v>75924191.419999987</v>
      </c>
      <c r="N142" s="32">
        <f>G71</f>
        <v>75924191.420000002</v>
      </c>
      <c r="O142" s="32">
        <f t="shared" si="17"/>
        <v>0</v>
      </c>
    </row>
    <row r="143" spans="1:15" x14ac:dyDescent="0.3">
      <c r="A143" s="52">
        <v>990</v>
      </c>
      <c r="B143" s="196" t="str">
        <f t="shared" si="20"/>
        <v>Foster-Glocester</v>
      </c>
      <c r="C143" s="209">
        <v>142526.39999999999</v>
      </c>
      <c r="D143" s="209">
        <v>544067.54</v>
      </c>
      <c r="E143" s="209">
        <v>4701001</v>
      </c>
      <c r="F143" s="209">
        <v>3898301.13</v>
      </c>
      <c r="G143" s="209">
        <v>15340883</v>
      </c>
      <c r="H143" s="209">
        <v>20398.79</v>
      </c>
      <c r="I143" s="209">
        <v>2569298.04</v>
      </c>
      <c r="J143" s="33">
        <f t="shared" si="12"/>
        <v>686593.94000000006</v>
      </c>
      <c r="K143" s="32">
        <f t="shared" si="13"/>
        <v>8599302.129999999</v>
      </c>
      <c r="L143" s="32">
        <f t="shared" si="14"/>
        <v>17930579.829999998</v>
      </c>
      <c r="M143" s="32">
        <f t="shared" si="15"/>
        <v>27216475.899999999</v>
      </c>
      <c r="N143" s="32">
        <f>G72</f>
        <v>27216475.899999999</v>
      </c>
      <c r="O143" s="32">
        <f t="shared" si="17"/>
        <v>0</v>
      </c>
    </row>
    <row r="144" spans="1:15" x14ac:dyDescent="0.3">
      <c r="A144" s="52">
        <v>90000</v>
      </c>
      <c r="B144" s="53" t="s">
        <v>44</v>
      </c>
      <c r="C144" s="57">
        <f t="shared" ref="C144:O144" si="21">SUM(C81:C143)</f>
        <v>30791132.38000001</v>
      </c>
      <c r="D144" s="57">
        <f t="shared" si="21"/>
        <v>150848949.46000001</v>
      </c>
      <c r="E144" s="57">
        <f t="shared" si="21"/>
        <v>938559020.79999995</v>
      </c>
      <c r="F144" s="57">
        <f t="shared" si="21"/>
        <v>30063944.079999998</v>
      </c>
      <c r="G144" s="57">
        <f t="shared" si="21"/>
        <v>1264424756.6499999</v>
      </c>
      <c r="H144" s="57">
        <f t="shared" si="21"/>
        <v>7855545.9800000004</v>
      </c>
      <c r="I144" s="57">
        <f t="shared" si="21"/>
        <v>124771411.36000001</v>
      </c>
      <c r="J144" s="57">
        <f t="shared" si="21"/>
        <v>181640081.84000006</v>
      </c>
      <c r="K144" s="57">
        <f t="shared" si="21"/>
        <v>968622964.88000023</v>
      </c>
      <c r="L144" s="57">
        <f t="shared" si="21"/>
        <v>1397051713.99</v>
      </c>
      <c r="M144" s="57">
        <f t="shared" si="21"/>
        <v>2547314760.7100005</v>
      </c>
      <c r="N144" s="57">
        <f t="shared" si="21"/>
        <v>2547314760.7100005</v>
      </c>
      <c r="O144" s="57">
        <f t="shared" si="21"/>
        <v>0</v>
      </c>
    </row>
    <row r="145" spans="1:14" x14ac:dyDescent="0.3">
      <c r="C145" s="210"/>
      <c r="D145" s="210"/>
      <c r="E145" s="210"/>
      <c r="F145" s="210"/>
      <c r="G145" s="33"/>
      <c r="H145" s="33"/>
      <c r="I145" s="33"/>
    </row>
    <row r="146" spans="1:14" x14ac:dyDescent="0.3">
      <c r="A146" s="356">
        <v>62</v>
      </c>
      <c r="B146" s="166" t="s">
        <v>68</v>
      </c>
      <c r="C146" s="211">
        <f>C144/$A$146</f>
        <v>496631.16741935501</v>
      </c>
      <c r="D146" s="211">
        <f t="shared" ref="D146:N146" si="22">D144/$A$146</f>
        <v>2433047.5719354842</v>
      </c>
      <c r="E146" s="211">
        <f t="shared" si="22"/>
        <v>15138048.722580645</v>
      </c>
      <c r="F146" s="211">
        <f t="shared" si="22"/>
        <v>484902.32387096772</v>
      </c>
      <c r="G146" s="211">
        <f t="shared" si="22"/>
        <v>20393947.687903222</v>
      </c>
      <c r="H146" s="211">
        <f t="shared" si="22"/>
        <v>126702.35451612904</v>
      </c>
      <c r="I146" s="211">
        <f t="shared" si="22"/>
        <v>2012442.1187096776</v>
      </c>
      <c r="J146" s="211">
        <f t="shared" si="22"/>
        <v>2929678.7393548395</v>
      </c>
      <c r="K146" s="211">
        <f t="shared" si="22"/>
        <v>15622951.046451617</v>
      </c>
      <c r="L146" s="211">
        <f t="shared" si="22"/>
        <v>22533092.161129031</v>
      </c>
      <c r="M146" s="211">
        <f t="shared" si="22"/>
        <v>41085721.94693549</v>
      </c>
      <c r="N146" s="211">
        <f t="shared" si="22"/>
        <v>41085721.94693549</v>
      </c>
    </row>
    <row r="148" spans="1:14" x14ac:dyDescent="0.3">
      <c r="B148" s="165" t="s">
        <v>371</v>
      </c>
      <c r="C148" s="127">
        <f>'Rev by Fund Type and Source'!D71</f>
        <v>34661535.950000003</v>
      </c>
      <c r="D148" s="127">
        <f>'Rev by Fund Type and Source'!E71</f>
        <v>163287342.87</v>
      </c>
      <c r="E148" s="127">
        <f>'Rev by Fund Type and Source'!F71</f>
        <v>955982549.43999994</v>
      </c>
      <c r="F148" s="127">
        <f>'Rev by Fund Type and Source'!G71</f>
        <v>29929593.120000005</v>
      </c>
      <c r="G148" s="127">
        <f>'Rev by Fund Type and Source'!H71</f>
        <v>1289381678.3900001</v>
      </c>
      <c r="H148" s="127">
        <f>'Rev by Fund Type and Source'!I71</f>
        <v>7958053.3299999982</v>
      </c>
      <c r="I148" s="127">
        <f>'Rev by Fund Type and Source'!J71</f>
        <v>125734764.83999999</v>
      </c>
      <c r="J148" s="210"/>
      <c r="K148" s="210"/>
      <c r="L148" s="210"/>
      <c r="M148" s="210">
        <f>'Rev by Fund Type and Source'!K6</f>
        <v>41379928.85619048</v>
      </c>
      <c r="N148" s="32"/>
    </row>
    <row r="149" spans="1:14" x14ac:dyDescent="0.3">
      <c r="B149" s="165" t="s">
        <v>328</v>
      </c>
      <c r="C149" s="212">
        <f>C144-C148</f>
        <v>-3870403.5699999928</v>
      </c>
      <c r="D149" s="212">
        <f t="shared" ref="D149:I149" si="23">D144-D148</f>
        <v>-12438393.409999996</v>
      </c>
      <c r="E149" s="212">
        <f t="shared" si="23"/>
        <v>-17423528.639999986</v>
      </c>
      <c r="F149" s="212">
        <f t="shared" si="23"/>
        <v>134350.95999999344</v>
      </c>
      <c r="G149" s="212">
        <f t="shared" si="23"/>
        <v>-24956921.740000248</v>
      </c>
      <c r="H149" s="212">
        <f t="shared" si="23"/>
        <v>-102507.34999999776</v>
      </c>
      <c r="I149" s="212">
        <f t="shared" si="23"/>
        <v>-963353.47999997437</v>
      </c>
      <c r="J149" s="210"/>
      <c r="K149" s="210"/>
      <c r="L149" s="210"/>
      <c r="M149" s="212">
        <f>M146-M148</f>
        <v>-294206.90925499052</v>
      </c>
      <c r="N149" s="210"/>
    </row>
    <row r="150" spans="1:14" s="220" customFormat="1" x14ac:dyDescent="0.3">
      <c r="C150" s="210"/>
      <c r="D150" s="210"/>
      <c r="E150" s="210"/>
      <c r="F150" s="210"/>
      <c r="G150" s="210"/>
      <c r="H150" s="210"/>
      <c r="I150" s="210"/>
      <c r="J150" s="210"/>
      <c r="K150" s="210"/>
      <c r="L150" s="210"/>
      <c r="M150" s="210"/>
      <c r="N150" s="210"/>
    </row>
    <row r="151" spans="1:14" x14ac:dyDescent="0.3">
      <c r="B151" s="41" t="s">
        <v>392</v>
      </c>
      <c r="C151" s="42"/>
      <c r="D151" s="42"/>
      <c r="E151" s="42"/>
      <c r="F151" s="43"/>
    </row>
    <row r="152" spans="1:14" x14ac:dyDescent="0.3">
      <c r="B152" s="44" t="s">
        <v>115</v>
      </c>
      <c r="C152" s="47" t="s">
        <v>391</v>
      </c>
      <c r="D152" s="45"/>
      <c r="E152" s="45"/>
      <c r="F152" s="46"/>
    </row>
    <row r="153" spans="1:14" ht="27.6" x14ac:dyDescent="0.3">
      <c r="C153" s="50" t="s">
        <v>290</v>
      </c>
      <c r="D153" s="50" t="s">
        <v>34</v>
      </c>
      <c r="E153" s="50" t="s">
        <v>291</v>
      </c>
      <c r="F153" s="50" t="s">
        <v>44</v>
      </c>
      <c r="G153" s="213" t="s">
        <v>384</v>
      </c>
      <c r="H153" s="213" t="s">
        <v>385</v>
      </c>
      <c r="I153" s="213" t="s">
        <v>386</v>
      </c>
      <c r="J153" s="214" t="s">
        <v>387</v>
      </c>
    </row>
    <row r="154" spans="1:14" x14ac:dyDescent="0.3">
      <c r="A154" s="200" t="s">
        <v>292</v>
      </c>
      <c r="B154" s="201" t="s">
        <v>129</v>
      </c>
      <c r="G154" s="165"/>
      <c r="H154" s="165"/>
      <c r="I154" s="165"/>
      <c r="J154" s="165"/>
    </row>
    <row r="155" spans="1:14" ht="14.4" x14ac:dyDescent="0.3">
      <c r="A155" s="51">
        <v>10</v>
      </c>
      <c r="B155" s="196" t="str">
        <f t="shared" ref="B155:B188" si="24">VLOOKUP(A155,num,15)</f>
        <v>Barrington</v>
      </c>
      <c r="C155" s="292">
        <v>1621463.55</v>
      </c>
      <c r="D155" s="292">
        <v>5390947.0199999996</v>
      </c>
      <c r="E155" s="292">
        <v>44454031.25</v>
      </c>
      <c r="F155" s="292">
        <v>51466441.82</v>
      </c>
      <c r="G155" s="215">
        <f t="shared" ref="G155:I186" si="25">C155/$F155</f>
        <v>3.1505258429773454E-2</v>
      </c>
      <c r="H155" s="215">
        <f t="shared" si="25"/>
        <v>0.10474683753841835</v>
      </c>
      <c r="I155" s="215">
        <f t="shared" si="25"/>
        <v>0.86374790403180823</v>
      </c>
      <c r="J155" s="216">
        <f t="shared" ref="J155:J186" si="26">SUM(G155:I155)</f>
        <v>1</v>
      </c>
    </row>
    <row r="156" spans="1:14" ht="14.4" x14ac:dyDescent="0.3">
      <c r="A156" s="51">
        <v>30</v>
      </c>
      <c r="B156" s="196" t="str">
        <f t="shared" si="24"/>
        <v>Burrillville</v>
      </c>
      <c r="C156" s="292">
        <v>2216766.3199999998</v>
      </c>
      <c r="D156" s="292">
        <v>13236063.539999999</v>
      </c>
      <c r="E156" s="292">
        <v>19891458.52</v>
      </c>
      <c r="F156" s="292">
        <v>35344288.380000003</v>
      </c>
      <c r="G156" s="215">
        <f t="shared" si="25"/>
        <v>6.2719223433407259E-2</v>
      </c>
      <c r="H156" s="215">
        <f t="shared" si="25"/>
        <v>0.37448946199436817</v>
      </c>
      <c r="I156" s="215">
        <f t="shared" si="25"/>
        <v>0.56279131457222442</v>
      </c>
      <c r="J156" s="216">
        <f t="shared" si="26"/>
        <v>0.99999999999999978</v>
      </c>
    </row>
    <row r="157" spans="1:14" ht="14.4" x14ac:dyDescent="0.3">
      <c r="A157" s="51">
        <v>40</v>
      </c>
      <c r="B157" s="196" t="str">
        <f t="shared" si="24"/>
        <v>Central Falls</v>
      </c>
      <c r="C157" s="292">
        <v>7441736.8600000003</v>
      </c>
      <c r="D157" s="292">
        <v>41770006.630000003</v>
      </c>
      <c r="E157" s="292">
        <v>846342.6</v>
      </c>
      <c r="F157" s="292">
        <v>50058086.090000004</v>
      </c>
      <c r="G157" s="215">
        <f t="shared" si="25"/>
        <v>0.14866203327511196</v>
      </c>
      <c r="H157" s="215">
        <f t="shared" si="25"/>
        <v>0.83443075619993201</v>
      </c>
      <c r="I157" s="215">
        <f t="shared" si="25"/>
        <v>1.6907210524955966E-2</v>
      </c>
      <c r="J157" s="216">
        <f t="shared" si="26"/>
        <v>0.99999999999999989</v>
      </c>
    </row>
    <row r="158" spans="1:14" ht="14.4" x14ac:dyDescent="0.3">
      <c r="A158" s="51">
        <v>60</v>
      </c>
      <c r="B158" s="196" t="str">
        <f t="shared" si="24"/>
        <v>Coventry</v>
      </c>
      <c r="C158" s="292">
        <v>4021717.22</v>
      </c>
      <c r="D158" s="292">
        <v>23280452.82</v>
      </c>
      <c r="E158" s="292">
        <v>45968665.299999997</v>
      </c>
      <c r="F158" s="292">
        <v>73270835.340000004</v>
      </c>
      <c r="G158" s="215">
        <f t="shared" si="25"/>
        <v>5.4888376819207149E-2</v>
      </c>
      <c r="H158" s="215">
        <f t="shared" si="25"/>
        <v>0.31773150547514967</v>
      </c>
      <c r="I158" s="215">
        <f t="shared" si="25"/>
        <v>0.62738011770564306</v>
      </c>
      <c r="J158" s="216">
        <f t="shared" si="26"/>
        <v>0.99999999999999989</v>
      </c>
    </row>
    <row r="159" spans="1:14" ht="14.4" x14ac:dyDescent="0.3">
      <c r="A159" s="51">
        <v>70</v>
      </c>
      <c r="B159" s="196" t="str">
        <f t="shared" si="24"/>
        <v>Cranston</v>
      </c>
      <c r="C159" s="292">
        <v>11418652.27</v>
      </c>
      <c r="D159" s="292">
        <v>58889976.509999998</v>
      </c>
      <c r="E159" s="292">
        <v>96233012.680000007</v>
      </c>
      <c r="F159" s="292">
        <v>166541641.46000001</v>
      </c>
      <c r="G159" s="215">
        <f t="shared" si="25"/>
        <v>6.8563346499395064E-2</v>
      </c>
      <c r="H159" s="215">
        <f t="shared" si="25"/>
        <v>0.35360511637652015</v>
      </c>
      <c r="I159" s="215">
        <f t="shared" si="25"/>
        <v>0.57783153712408475</v>
      </c>
      <c r="J159" s="216">
        <f t="shared" si="26"/>
        <v>1</v>
      </c>
    </row>
    <row r="160" spans="1:14" ht="14.4" x14ac:dyDescent="0.3">
      <c r="A160" s="51">
        <v>80</v>
      </c>
      <c r="B160" s="196" t="str">
        <f t="shared" si="24"/>
        <v>Cumberland</v>
      </c>
      <c r="C160" s="292">
        <v>4227414.46</v>
      </c>
      <c r="D160" s="292">
        <v>19162359.27</v>
      </c>
      <c r="E160" s="292">
        <v>45318434.340000004</v>
      </c>
      <c r="F160" s="292">
        <v>68708208.069999993</v>
      </c>
      <c r="G160" s="215">
        <f t="shared" si="25"/>
        <v>6.15270661067613E-2</v>
      </c>
      <c r="H160" s="215">
        <f t="shared" si="25"/>
        <v>0.27889476102298238</v>
      </c>
      <c r="I160" s="215">
        <f t="shared" si="25"/>
        <v>0.65957817287025644</v>
      </c>
      <c r="J160" s="216">
        <f t="shared" si="26"/>
        <v>1</v>
      </c>
    </row>
    <row r="161" spans="1:10" ht="14.4" x14ac:dyDescent="0.3">
      <c r="A161" s="51">
        <v>90</v>
      </c>
      <c r="B161" s="196" t="str">
        <f t="shared" si="24"/>
        <v>East Greenwich</v>
      </c>
      <c r="C161" s="292">
        <v>1538858.35</v>
      </c>
      <c r="D161" s="292">
        <v>2782399.6</v>
      </c>
      <c r="E161" s="292">
        <v>34547225.119999997</v>
      </c>
      <c r="F161" s="292">
        <v>38868483.07</v>
      </c>
      <c r="G161" s="215">
        <f t="shared" si="25"/>
        <v>3.9591417736282657E-2</v>
      </c>
      <c r="H161" s="215">
        <f t="shared" si="25"/>
        <v>7.1584980432322282E-2</v>
      </c>
      <c r="I161" s="215">
        <f t="shared" si="25"/>
        <v>0.88882360183139497</v>
      </c>
      <c r="J161" s="216">
        <f t="shared" si="26"/>
        <v>0.99999999999999989</v>
      </c>
    </row>
    <row r="162" spans="1:10" ht="14.4" x14ac:dyDescent="0.3">
      <c r="A162" s="52">
        <v>100</v>
      </c>
      <c r="B162" s="196" t="str">
        <f t="shared" si="24"/>
        <v>E Providence</v>
      </c>
      <c r="C162" s="292">
        <v>5479258.4100000001</v>
      </c>
      <c r="D162" s="292">
        <v>39393871.560000002</v>
      </c>
      <c r="E162" s="292">
        <v>47028888.130000003</v>
      </c>
      <c r="F162" s="292">
        <v>91902018.099999994</v>
      </c>
      <c r="G162" s="215">
        <f t="shared" si="25"/>
        <v>5.9620653858089769E-2</v>
      </c>
      <c r="H162" s="215">
        <f t="shared" si="25"/>
        <v>0.4286507780181163</v>
      </c>
      <c r="I162" s="215">
        <f t="shared" si="25"/>
        <v>0.51172856812379408</v>
      </c>
      <c r="J162" s="216">
        <f t="shared" si="26"/>
        <v>1.0000000000000002</v>
      </c>
    </row>
    <row r="163" spans="1:10" ht="14.4" x14ac:dyDescent="0.3">
      <c r="A163" s="52">
        <v>120</v>
      </c>
      <c r="B163" s="196" t="str">
        <f t="shared" si="24"/>
        <v>Foster</v>
      </c>
      <c r="C163" s="292">
        <v>316897.61</v>
      </c>
      <c r="D163" s="292">
        <v>1504260.24</v>
      </c>
      <c r="E163" s="292">
        <v>3242708.49</v>
      </c>
      <c r="F163" s="292">
        <v>5063866.34</v>
      </c>
      <c r="G163" s="215">
        <f t="shared" si="25"/>
        <v>6.2580168733284536E-2</v>
      </c>
      <c r="H163" s="215">
        <f t="shared" si="25"/>
        <v>0.29705765101217108</v>
      </c>
      <c r="I163" s="215">
        <f t="shared" si="25"/>
        <v>0.6403621802545445</v>
      </c>
      <c r="J163" s="216">
        <f t="shared" si="26"/>
        <v>1</v>
      </c>
    </row>
    <row r="164" spans="1:10" ht="14.4" x14ac:dyDescent="0.3">
      <c r="A164" s="52">
        <v>130</v>
      </c>
      <c r="B164" s="196" t="str">
        <f t="shared" si="24"/>
        <v>Glocester</v>
      </c>
      <c r="C164" s="292">
        <v>379041.6</v>
      </c>
      <c r="D164" s="292">
        <v>2407384</v>
      </c>
      <c r="E164" s="292">
        <v>6533914.7800000003</v>
      </c>
      <c r="F164" s="292">
        <v>9320340.3800000008</v>
      </c>
      <c r="G164" s="215">
        <f t="shared" si="25"/>
        <v>4.0668214308284732E-2</v>
      </c>
      <c r="H164" s="215">
        <f t="shared" si="25"/>
        <v>0.25829357103372225</v>
      </c>
      <c r="I164" s="215">
        <f t="shared" si="25"/>
        <v>0.70103821465799299</v>
      </c>
      <c r="J164" s="216">
        <f t="shared" si="26"/>
        <v>1</v>
      </c>
    </row>
    <row r="165" spans="1:10" ht="14.4" x14ac:dyDescent="0.3">
      <c r="A165" s="52">
        <v>150</v>
      </c>
      <c r="B165" s="196" t="str">
        <f t="shared" si="24"/>
        <v>Jamestown</v>
      </c>
      <c r="C165" s="292">
        <v>623427.51</v>
      </c>
      <c r="D165" s="292">
        <v>495804.4</v>
      </c>
      <c r="E165" s="292">
        <v>11352063.66</v>
      </c>
      <c r="F165" s="292">
        <v>12471295.57</v>
      </c>
      <c r="G165" s="215">
        <f t="shared" si="25"/>
        <v>4.9988993244588782E-2</v>
      </c>
      <c r="H165" s="215">
        <f t="shared" si="25"/>
        <v>3.9755645050436411E-2</v>
      </c>
      <c r="I165" s="215">
        <f t="shared" si="25"/>
        <v>0.91025536170497479</v>
      </c>
      <c r="J165" s="216">
        <f t="shared" si="26"/>
        <v>1</v>
      </c>
    </row>
    <row r="166" spans="1:10" ht="14.4" x14ac:dyDescent="0.3">
      <c r="A166" s="52">
        <v>160</v>
      </c>
      <c r="B166" s="196" t="str">
        <f t="shared" si="24"/>
        <v>Johnston</v>
      </c>
      <c r="C166" s="292">
        <v>3931044.71</v>
      </c>
      <c r="D166" s="292">
        <v>18508032.289999999</v>
      </c>
      <c r="E166" s="292">
        <v>38396465.280000001</v>
      </c>
      <c r="F166" s="292">
        <v>60835542.280000001</v>
      </c>
      <c r="G166" s="215">
        <f t="shared" si="25"/>
        <v>6.4617566683421362E-2</v>
      </c>
      <c r="H166" s="215">
        <f t="shared" si="25"/>
        <v>0.30423057963082561</v>
      </c>
      <c r="I166" s="215">
        <f t="shared" si="25"/>
        <v>0.63115185368575299</v>
      </c>
      <c r="J166" s="216">
        <f t="shared" si="26"/>
        <v>1</v>
      </c>
    </row>
    <row r="167" spans="1:10" ht="14.4" x14ac:dyDescent="0.3">
      <c r="A167" s="52">
        <v>170</v>
      </c>
      <c r="B167" s="196" t="str">
        <f t="shared" si="24"/>
        <v>Lincoln</v>
      </c>
      <c r="C167" s="292">
        <v>2347593.1800000002</v>
      </c>
      <c r="D167" s="292">
        <v>12965455.66</v>
      </c>
      <c r="E167" s="292">
        <v>41281496.329999998</v>
      </c>
      <c r="F167" s="292">
        <v>56594545.170000002</v>
      </c>
      <c r="G167" s="215">
        <f t="shared" si="25"/>
        <v>4.148090903369301E-2</v>
      </c>
      <c r="H167" s="215">
        <f t="shared" si="25"/>
        <v>0.22909373369914124</v>
      </c>
      <c r="I167" s="215">
        <f t="shared" si="25"/>
        <v>0.72942535726716573</v>
      </c>
      <c r="J167" s="216">
        <f t="shared" si="26"/>
        <v>1</v>
      </c>
    </row>
    <row r="168" spans="1:10" ht="14.4" x14ac:dyDescent="0.3">
      <c r="A168" s="52">
        <v>180</v>
      </c>
      <c r="B168" s="196" t="str">
        <f t="shared" si="24"/>
        <v>Little Compton</v>
      </c>
      <c r="C168" s="292">
        <v>218705.7</v>
      </c>
      <c r="D168" s="292">
        <v>417680.7</v>
      </c>
      <c r="E168" s="292">
        <v>6772255.1200000001</v>
      </c>
      <c r="F168" s="292">
        <v>7408641.5199999996</v>
      </c>
      <c r="G168" s="215">
        <f t="shared" si="25"/>
        <v>2.9520351255974932E-2</v>
      </c>
      <c r="H168" s="215">
        <f t="shared" si="25"/>
        <v>5.6377501715051272E-2</v>
      </c>
      <c r="I168" s="215">
        <f t="shared" si="25"/>
        <v>0.91410214702897385</v>
      </c>
      <c r="J168" s="216">
        <f t="shared" si="26"/>
        <v>1</v>
      </c>
    </row>
    <row r="169" spans="1:10" ht="14.4" x14ac:dyDescent="0.3">
      <c r="A169" s="52">
        <v>190</v>
      </c>
      <c r="B169" s="196" t="str">
        <f t="shared" si="24"/>
        <v>Middletown</v>
      </c>
      <c r="C169" s="292">
        <v>3180154.36</v>
      </c>
      <c r="D169" s="292">
        <v>8321961.8399999999</v>
      </c>
      <c r="E169" s="292">
        <v>27099554.32</v>
      </c>
      <c r="F169" s="292">
        <v>38601670.520000003</v>
      </c>
      <c r="G169" s="215">
        <f t="shared" si="25"/>
        <v>8.2383853267498419E-2</v>
      </c>
      <c r="H169" s="215">
        <f t="shared" si="25"/>
        <v>0.21558553627072405</v>
      </c>
      <c r="I169" s="215">
        <f t="shared" si="25"/>
        <v>0.70203061046177739</v>
      </c>
      <c r="J169" s="216">
        <f t="shared" si="26"/>
        <v>0.99999999999999989</v>
      </c>
    </row>
    <row r="170" spans="1:10" ht="14.4" x14ac:dyDescent="0.3">
      <c r="A170" s="52">
        <v>200</v>
      </c>
      <c r="B170" s="196" t="str">
        <f t="shared" si="24"/>
        <v>Narragansett</v>
      </c>
      <c r="C170" s="292">
        <v>1211475.1499999999</v>
      </c>
      <c r="D170" s="292">
        <v>2859405.57</v>
      </c>
      <c r="E170" s="292">
        <v>27901506.120000001</v>
      </c>
      <c r="F170" s="292">
        <v>31972386.84</v>
      </c>
      <c r="G170" s="215">
        <f t="shared" si="25"/>
        <v>3.7891295262459046E-2</v>
      </c>
      <c r="H170" s="215">
        <f t="shared" si="25"/>
        <v>8.9433597319755184E-2</v>
      </c>
      <c r="I170" s="215">
        <f t="shared" si="25"/>
        <v>0.87267510741778576</v>
      </c>
      <c r="J170" s="216">
        <f t="shared" si="26"/>
        <v>1</v>
      </c>
    </row>
    <row r="171" spans="1:10" ht="14.4" x14ac:dyDescent="0.3">
      <c r="A171" s="52">
        <v>210</v>
      </c>
      <c r="B171" s="196" t="str">
        <f t="shared" si="24"/>
        <v>Newport</v>
      </c>
      <c r="C171" s="292">
        <v>4114568.86</v>
      </c>
      <c r="D171" s="292">
        <v>11646812.960000001</v>
      </c>
      <c r="E171" s="292">
        <v>27448762.199999999</v>
      </c>
      <c r="F171" s="292">
        <v>43210144.020000003</v>
      </c>
      <c r="G171" s="215">
        <f t="shared" si="25"/>
        <v>9.5222289888586206E-2</v>
      </c>
      <c r="H171" s="215">
        <f t="shared" si="25"/>
        <v>0.26953886000956678</v>
      </c>
      <c r="I171" s="215">
        <f t="shared" si="25"/>
        <v>0.63523885010184689</v>
      </c>
      <c r="J171" s="216">
        <f t="shared" si="26"/>
        <v>0.99999999999999989</v>
      </c>
    </row>
    <row r="172" spans="1:10" ht="14.4" x14ac:dyDescent="0.3">
      <c r="A172" s="52">
        <v>220</v>
      </c>
      <c r="B172" s="196" t="str">
        <f t="shared" si="24"/>
        <v>New Shoreham</v>
      </c>
      <c r="C172" s="292">
        <v>112047.73</v>
      </c>
      <c r="D172" s="292">
        <v>417139.42</v>
      </c>
      <c r="E172" s="292">
        <v>4818252.7</v>
      </c>
      <c r="F172" s="292">
        <v>5347439.8499999996</v>
      </c>
      <c r="G172" s="215">
        <f t="shared" si="25"/>
        <v>2.0953527883067258E-2</v>
      </c>
      <c r="H172" s="215">
        <f t="shared" si="25"/>
        <v>7.8007314098166067E-2</v>
      </c>
      <c r="I172" s="215">
        <f t="shared" si="25"/>
        <v>0.90103915801876677</v>
      </c>
      <c r="J172" s="216">
        <f t="shared" si="26"/>
        <v>1</v>
      </c>
    </row>
    <row r="173" spans="1:10" ht="14.4" x14ac:dyDescent="0.3">
      <c r="A173" s="52">
        <v>230</v>
      </c>
      <c r="B173" s="196" t="str">
        <f t="shared" si="24"/>
        <v>North Kingstown</v>
      </c>
      <c r="C173" s="292">
        <v>2714078.49</v>
      </c>
      <c r="D173" s="292">
        <v>10871135.75</v>
      </c>
      <c r="E173" s="292">
        <v>55646909.979999997</v>
      </c>
      <c r="F173" s="292">
        <v>69232124.219999999</v>
      </c>
      <c r="G173" s="215">
        <f t="shared" si="25"/>
        <v>3.9202588690987306E-2</v>
      </c>
      <c r="H173" s="215">
        <f t="shared" si="25"/>
        <v>0.15702444309602032</v>
      </c>
      <c r="I173" s="215">
        <f t="shared" si="25"/>
        <v>0.80377296821299238</v>
      </c>
      <c r="J173" s="216">
        <f t="shared" si="26"/>
        <v>1</v>
      </c>
    </row>
    <row r="174" spans="1:10" ht="14.4" x14ac:dyDescent="0.3">
      <c r="A174" s="52">
        <v>240</v>
      </c>
      <c r="B174" s="196" t="str">
        <f t="shared" si="24"/>
        <v>North Providence</v>
      </c>
      <c r="C174" s="292">
        <v>2629801.39</v>
      </c>
      <c r="D174" s="292">
        <v>22106644.920000002</v>
      </c>
      <c r="E174" s="292">
        <v>35592282.5</v>
      </c>
      <c r="F174" s="292">
        <v>60328728.810000002</v>
      </c>
      <c r="G174" s="215">
        <f t="shared" si="25"/>
        <v>4.3591195138262026E-2</v>
      </c>
      <c r="H174" s="215">
        <f t="shared" si="25"/>
        <v>0.36643644505792466</v>
      </c>
      <c r="I174" s="215">
        <f t="shared" si="25"/>
        <v>0.58997235980381335</v>
      </c>
      <c r="J174" s="216">
        <f t="shared" si="26"/>
        <v>1</v>
      </c>
    </row>
    <row r="175" spans="1:10" ht="14.4" x14ac:dyDescent="0.3">
      <c r="A175" s="52">
        <v>250</v>
      </c>
      <c r="B175" s="196" t="str">
        <f t="shared" si="24"/>
        <v>North Smithfield</v>
      </c>
      <c r="C175" s="292">
        <v>966923.03</v>
      </c>
      <c r="D175" s="292">
        <v>6009758.7999999998</v>
      </c>
      <c r="E175" s="292">
        <v>19531583.93</v>
      </c>
      <c r="F175" s="292">
        <v>26508265.760000002</v>
      </c>
      <c r="G175" s="215">
        <f t="shared" si="25"/>
        <v>3.647628399210677E-2</v>
      </c>
      <c r="H175" s="215">
        <f t="shared" si="25"/>
        <v>0.22671263576467174</v>
      </c>
      <c r="I175" s="215">
        <f t="shared" si="25"/>
        <v>0.73681108024322139</v>
      </c>
      <c r="J175" s="216">
        <f t="shared" si="26"/>
        <v>0.99999999999999989</v>
      </c>
    </row>
    <row r="176" spans="1:10" ht="14.4" x14ac:dyDescent="0.3">
      <c r="A176" s="52">
        <v>260</v>
      </c>
      <c r="B176" s="196" t="str">
        <f t="shared" si="24"/>
        <v>Pawtucket</v>
      </c>
      <c r="C176" s="292">
        <v>14036463.039999999</v>
      </c>
      <c r="D176" s="292">
        <v>93092119.709999993</v>
      </c>
      <c r="E176" s="292">
        <v>32828747.739999998</v>
      </c>
      <c r="F176" s="292">
        <v>139957330.49000001</v>
      </c>
      <c r="G176" s="215">
        <f t="shared" si="25"/>
        <v>0.10029101720401068</v>
      </c>
      <c r="H176" s="215">
        <f t="shared" si="25"/>
        <v>0.66514643701818432</v>
      </c>
      <c r="I176" s="215">
        <f t="shared" si="25"/>
        <v>0.23456254577780491</v>
      </c>
      <c r="J176" s="216">
        <f t="shared" si="26"/>
        <v>0.99999999999999989</v>
      </c>
    </row>
    <row r="177" spans="1:10" ht="14.4" x14ac:dyDescent="0.3">
      <c r="A177" s="52">
        <v>270</v>
      </c>
      <c r="B177" s="196" t="str">
        <f t="shared" si="24"/>
        <v>Portsmouth</v>
      </c>
      <c r="C177" s="292">
        <v>1785056.55</v>
      </c>
      <c r="D177" s="292">
        <v>4549431.46</v>
      </c>
      <c r="E177" s="292">
        <v>34322909.57</v>
      </c>
      <c r="F177" s="292">
        <v>40657397.579999998</v>
      </c>
      <c r="G177" s="215">
        <f t="shared" si="25"/>
        <v>4.390484035500828E-2</v>
      </c>
      <c r="H177" s="215">
        <f t="shared" si="25"/>
        <v>0.11189676985715229</v>
      </c>
      <c r="I177" s="215">
        <f t="shared" si="25"/>
        <v>0.84419838978783945</v>
      </c>
      <c r="J177" s="216">
        <f t="shared" si="26"/>
        <v>1</v>
      </c>
    </row>
    <row r="178" spans="1:10" ht="14.4" x14ac:dyDescent="0.3">
      <c r="A178" s="52">
        <v>280</v>
      </c>
      <c r="B178" s="196" t="str">
        <f t="shared" si="24"/>
        <v>Providence</v>
      </c>
      <c r="C178" s="292">
        <v>48395552.920000002</v>
      </c>
      <c r="D178" s="292">
        <v>249383832.34999999</v>
      </c>
      <c r="E178" s="292">
        <v>130874098.01000001</v>
      </c>
      <c r="F178" s="292">
        <v>428653483.27999997</v>
      </c>
      <c r="G178" s="215">
        <f t="shared" si="25"/>
        <v>0.11290134061126392</v>
      </c>
      <c r="H178" s="215">
        <f t="shared" si="25"/>
        <v>0.58178421983590978</v>
      </c>
      <c r="I178" s="215">
        <f t="shared" si="25"/>
        <v>0.30531443955282633</v>
      </c>
      <c r="J178" s="216">
        <f t="shared" si="26"/>
        <v>1</v>
      </c>
    </row>
    <row r="179" spans="1:10" ht="14.4" x14ac:dyDescent="0.3">
      <c r="A179" s="52">
        <v>300</v>
      </c>
      <c r="B179" s="196" t="str">
        <f t="shared" si="24"/>
        <v>Scituate</v>
      </c>
      <c r="C179" s="292">
        <v>964715.84</v>
      </c>
      <c r="D179" s="292">
        <v>3626188</v>
      </c>
      <c r="E179" s="292">
        <v>20024675.609999999</v>
      </c>
      <c r="F179" s="292">
        <v>24615579.449999999</v>
      </c>
      <c r="G179" s="215">
        <f t="shared" si="25"/>
        <v>3.9191270794968022E-2</v>
      </c>
      <c r="H179" s="215">
        <f t="shared" si="25"/>
        <v>0.14731272149679175</v>
      </c>
      <c r="I179" s="215">
        <f t="shared" si="25"/>
        <v>0.81349600770824027</v>
      </c>
      <c r="J179" s="216">
        <f t="shared" si="26"/>
        <v>1</v>
      </c>
    </row>
    <row r="180" spans="1:10" ht="14.4" x14ac:dyDescent="0.3">
      <c r="A180" s="52">
        <v>310</v>
      </c>
      <c r="B180" s="196" t="str">
        <f t="shared" si="24"/>
        <v>Smithfield</v>
      </c>
      <c r="C180" s="292">
        <v>1405345.94</v>
      </c>
      <c r="D180" s="292">
        <v>6431522.1900000004</v>
      </c>
      <c r="E180" s="292">
        <v>32203649.23</v>
      </c>
      <c r="F180" s="292">
        <v>40040517.359999999</v>
      </c>
      <c r="G180" s="215">
        <f t="shared" si="25"/>
        <v>3.5098096444775809E-2</v>
      </c>
      <c r="H180" s="215">
        <f t="shared" si="25"/>
        <v>0.1606253518698291</v>
      </c>
      <c r="I180" s="215">
        <f t="shared" si="25"/>
        <v>0.80427655168539514</v>
      </c>
      <c r="J180" s="216">
        <f t="shared" si="26"/>
        <v>1</v>
      </c>
    </row>
    <row r="181" spans="1:10" ht="14.4" x14ac:dyDescent="0.3">
      <c r="A181" s="52">
        <v>320</v>
      </c>
      <c r="B181" s="196" t="str">
        <f t="shared" si="24"/>
        <v>South Kingstown</v>
      </c>
      <c r="C181" s="292">
        <v>2168509.0099999998</v>
      </c>
      <c r="D181" s="292">
        <v>6849114.1900000004</v>
      </c>
      <c r="E181" s="292">
        <v>53667971.25</v>
      </c>
      <c r="F181" s="292">
        <v>62685594.450000003</v>
      </c>
      <c r="G181" s="215">
        <f t="shared" si="25"/>
        <v>3.4593418615973572E-2</v>
      </c>
      <c r="H181" s="215">
        <f t="shared" si="25"/>
        <v>0.1092613741656876</v>
      </c>
      <c r="I181" s="215">
        <f t="shared" si="25"/>
        <v>0.85614520721833876</v>
      </c>
      <c r="J181" s="216">
        <f t="shared" si="26"/>
        <v>0.99999999999999989</v>
      </c>
    </row>
    <row r="182" spans="1:10" ht="14.4" x14ac:dyDescent="0.3">
      <c r="A182" s="52">
        <v>330</v>
      </c>
      <c r="B182" s="196" t="str">
        <f t="shared" si="24"/>
        <v>Tiverton</v>
      </c>
      <c r="C182" s="292">
        <v>1691488.33</v>
      </c>
      <c r="D182" s="292">
        <v>6605227.9800000004</v>
      </c>
      <c r="E182" s="292">
        <v>23728123.02</v>
      </c>
      <c r="F182" s="292">
        <v>32024839.329999998</v>
      </c>
      <c r="G182" s="215">
        <f t="shared" si="25"/>
        <v>5.281801143699915E-2</v>
      </c>
      <c r="H182" s="215">
        <f t="shared" si="25"/>
        <v>0.20625327458902823</v>
      </c>
      <c r="I182" s="215">
        <f t="shared" si="25"/>
        <v>0.74092871397397264</v>
      </c>
      <c r="J182" s="216">
        <f t="shared" si="26"/>
        <v>1</v>
      </c>
    </row>
    <row r="183" spans="1:10" ht="14.4" x14ac:dyDescent="0.3">
      <c r="A183" s="52">
        <v>350</v>
      </c>
      <c r="B183" s="196" t="str">
        <f t="shared" si="24"/>
        <v>Warwick</v>
      </c>
      <c r="C183" s="292">
        <v>8583266.8900000006</v>
      </c>
      <c r="D183" s="292">
        <v>40034406.200000003</v>
      </c>
      <c r="E183" s="292">
        <v>126371248.63</v>
      </c>
      <c r="F183" s="292">
        <v>174988921.72</v>
      </c>
      <c r="G183" s="215">
        <f t="shared" si="25"/>
        <v>4.9050344476858354E-2</v>
      </c>
      <c r="H183" s="215">
        <f t="shared" si="25"/>
        <v>0.22878251838170138</v>
      </c>
      <c r="I183" s="215">
        <f t="shared" si="25"/>
        <v>0.72216713714144032</v>
      </c>
      <c r="J183" s="216">
        <f t="shared" si="26"/>
        <v>1</v>
      </c>
    </row>
    <row r="184" spans="1:10" ht="14.4" x14ac:dyDescent="0.3">
      <c r="A184" s="52">
        <v>360</v>
      </c>
      <c r="B184" s="196" t="str">
        <f t="shared" si="24"/>
        <v>Westerly</v>
      </c>
      <c r="C184" s="292">
        <v>3551458.06</v>
      </c>
      <c r="D184" s="292">
        <v>9232261.8599999994</v>
      </c>
      <c r="E184" s="292">
        <v>46743381</v>
      </c>
      <c r="F184" s="292">
        <v>59527100.920000002</v>
      </c>
      <c r="G184" s="215">
        <f t="shared" si="25"/>
        <v>5.9661196414938729E-2</v>
      </c>
      <c r="H184" s="215">
        <f t="shared" si="25"/>
        <v>0.15509342328643677</v>
      </c>
      <c r="I184" s="215">
        <f t="shared" si="25"/>
        <v>0.78524538029862445</v>
      </c>
      <c r="J184" s="216">
        <f t="shared" si="26"/>
        <v>1</v>
      </c>
    </row>
    <row r="185" spans="1:10" ht="14.4" x14ac:dyDescent="0.3">
      <c r="A185" s="52">
        <v>380</v>
      </c>
      <c r="B185" s="196" t="str">
        <f t="shared" si="24"/>
        <v>W Warwick</v>
      </c>
      <c r="C185" s="292">
        <v>4057368.82</v>
      </c>
      <c r="D185" s="292">
        <v>24341532.120000001</v>
      </c>
      <c r="E185" s="292">
        <v>32316367.18</v>
      </c>
      <c r="F185" s="292">
        <v>60715268.119999997</v>
      </c>
      <c r="G185" s="215">
        <f t="shared" si="25"/>
        <v>6.6826169852052031E-2</v>
      </c>
      <c r="H185" s="215">
        <f t="shared" si="25"/>
        <v>0.40091286547381227</v>
      </c>
      <c r="I185" s="215">
        <f t="shared" si="25"/>
        <v>0.53226096467413575</v>
      </c>
      <c r="J185" s="216">
        <f t="shared" si="26"/>
        <v>1</v>
      </c>
    </row>
    <row r="186" spans="1:10" ht="14.4" x14ac:dyDescent="0.3">
      <c r="A186" s="52">
        <v>390</v>
      </c>
      <c r="B186" s="196" t="str">
        <f t="shared" si="24"/>
        <v>Woonsocket</v>
      </c>
      <c r="C186" s="292">
        <v>12696672.869999999</v>
      </c>
      <c r="D186" s="292">
        <v>62544244.039999999</v>
      </c>
      <c r="E186" s="292">
        <v>17631340.510000002</v>
      </c>
      <c r="F186" s="292">
        <v>92872257.420000002</v>
      </c>
      <c r="G186" s="215">
        <f t="shared" si="25"/>
        <v>0.13671114736213763</v>
      </c>
      <c r="H186" s="215">
        <f t="shared" si="25"/>
        <v>0.67344377941793332</v>
      </c>
      <c r="I186" s="215">
        <f t="shared" si="25"/>
        <v>0.18984507321992908</v>
      </c>
      <c r="J186" s="216">
        <f t="shared" si="26"/>
        <v>1</v>
      </c>
    </row>
    <row r="187" spans="1:10" ht="14.4" x14ac:dyDescent="0.3">
      <c r="A187" s="52">
        <v>400</v>
      </c>
      <c r="B187" s="196" t="str">
        <f t="shared" si="24"/>
        <v>Davies</v>
      </c>
      <c r="C187" s="292">
        <v>1072356.3700000001</v>
      </c>
      <c r="D187" s="292">
        <v>13704259.189999999</v>
      </c>
      <c r="E187" s="292">
        <v>3523193.76</v>
      </c>
      <c r="F187" s="292">
        <v>18299809.32</v>
      </c>
      <c r="G187" s="215">
        <f t="shared" ref="G187:I217" si="27">C187/$F187</f>
        <v>5.8599319328863919E-2</v>
      </c>
      <c r="H187" s="215">
        <f t="shared" si="27"/>
        <v>0.74887442543035188</v>
      </c>
      <c r="I187" s="215">
        <f t="shared" si="27"/>
        <v>0.19252625524078409</v>
      </c>
      <c r="J187" s="216">
        <f t="shared" ref="J187:J218" si="28">SUM(G187:I187)</f>
        <v>0.99999999999999978</v>
      </c>
    </row>
    <row r="188" spans="1:10" ht="14.4" x14ac:dyDescent="0.3">
      <c r="A188" s="52">
        <v>410</v>
      </c>
      <c r="B188" s="196" t="str">
        <f t="shared" si="24"/>
        <v>Deaf</v>
      </c>
      <c r="C188" s="292">
        <v>287049.08</v>
      </c>
      <c r="D188" s="292">
        <v>6277565.3399999999</v>
      </c>
      <c r="E188" s="292">
        <v>659407.77</v>
      </c>
      <c r="F188" s="292">
        <v>7224022.1900000004</v>
      </c>
      <c r="G188" s="215">
        <f t="shared" si="27"/>
        <v>3.9735354135173276E-2</v>
      </c>
      <c r="H188" s="215">
        <f t="shared" si="27"/>
        <v>0.86898478090084597</v>
      </c>
      <c r="I188" s="215">
        <f t="shared" si="27"/>
        <v>9.1279864963980675E-2</v>
      </c>
      <c r="J188" s="216">
        <f t="shared" si="28"/>
        <v>0.99999999999999989</v>
      </c>
    </row>
    <row r="189" spans="1:10" ht="14.4" x14ac:dyDescent="0.3">
      <c r="A189" s="52">
        <v>420</v>
      </c>
      <c r="B189" s="196" t="s">
        <v>87</v>
      </c>
      <c r="C189" s="292">
        <v>1233601.93</v>
      </c>
      <c r="D189" s="292">
        <v>10103148.050000001</v>
      </c>
      <c r="E189" s="292">
        <v>4952696.93</v>
      </c>
      <c r="F189" s="292">
        <v>16289446.91</v>
      </c>
      <c r="G189" s="215">
        <f t="shared" si="27"/>
        <v>7.5730129869707161E-2</v>
      </c>
      <c r="H189" s="215">
        <f t="shared" si="27"/>
        <v>0.62022658631814775</v>
      </c>
      <c r="I189" s="215">
        <f t="shared" si="27"/>
        <v>0.30404328381214507</v>
      </c>
      <c r="J189" s="216">
        <f t="shared" si="28"/>
        <v>1</v>
      </c>
    </row>
    <row r="190" spans="1:10" ht="14.4" x14ac:dyDescent="0.3">
      <c r="A190" s="52">
        <v>430</v>
      </c>
      <c r="B190" s="196" t="s">
        <v>379</v>
      </c>
      <c r="C190" s="292">
        <v>356589</v>
      </c>
      <c r="D190" s="292">
        <v>1499945</v>
      </c>
      <c r="E190" s="292">
        <v>1137064</v>
      </c>
      <c r="F190" s="292">
        <v>2993598</v>
      </c>
      <c r="G190" s="215">
        <f t="shared" si="27"/>
        <v>0.11911719609646987</v>
      </c>
      <c r="H190" s="215">
        <f t="shared" si="27"/>
        <v>0.50105090930712803</v>
      </c>
      <c r="I190" s="215">
        <f t="shared" si="27"/>
        <v>0.37983189459640204</v>
      </c>
      <c r="J190" s="216">
        <f t="shared" si="28"/>
        <v>1</v>
      </c>
    </row>
    <row r="191" spans="1:10" ht="14.4" x14ac:dyDescent="0.3">
      <c r="A191" s="52">
        <v>480</v>
      </c>
      <c r="B191" s="196" t="str">
        <f t="shared" ref="B191:B206" si="29">VLOOKUP(A191,num,15)</f>
        <v>Highlander</v>
      </c>
      <c r="C191" s="292">
        <v>954322</v>
      </c>
      <c r="D191" s="292">
        <v>5596787</v>
      </c>
      <c r="E191" s="292">
        <v>3048370</v>
      </c>
      <c r="F191" s="292">
        <v>9599479</v>
      </c>
      <c r="G191" s="215">
        <f t="shared" si="27"/>
        <v>9.941393694386956E-2</v>
      </c>
      <c r="H191" s="215">
        <f t="shared" si="27"/>
        <v>0.58303028737288765</v>
      </c>
      <c r="I191" s="215">
        <f t="shared" si="27"/>
        <v>0.31755577568324284</v>
      </c>
      <c r="J191" s="216">
        <f t="shared" si="28"/>
        <v>1</v>
      </c>
    </row>
    <row r="192" spans="1:10" ht="14.4" x14ac:dyDescent="0.3">
      <c r="A192" s="52">
        <v>500</v>
      </c>
      <c r="B192" s="196" t="str">
        <f t="shared" si="29"/>
        <v>New England Laborers</v>
      </c>
      <c r="C192" s="292">
        <v>0</v>
      </c>
      <c r="D192" s="292">
        <v>1146122</v>
      </c>
      <c r="E192" s="292">
        <v>1418872.48</v>
      </c>
      <c r="F192" s="292">
        <v>2564994.48</v>
      </c>
      <c r="G192" s="215">
        <f t="shared" si="27"/>
        <v>0</v>
      </c>
      <c r="H192" s="215">
        <f t="shared" si="27"/>
        <v>0.44683215068751336</v>
      </c>
      <c r="I192" s="215">
        <f t="shared" si="27"/>
        <v>0.55316784931248664</v>
      </c>
      <c r="J192" s="216">
        <f t="shared" si="28"/>
        <v>1</v>
      </c>
    </row>
    <row r="193" spans="1:10" ht="14.4" x14ac:dyDescent="0.3">
      <c r="A193" s="52">
        <v>510</v>
      </c>
      <c r="B193" s="196" t="str">
        <f t="shared" si="29"/>
        <v>Cuffee</v>
      </c>
      <c r="C193" s="292">
        <v>895120.25</v>
      </c>
      <c r="D193" s="292">
        <v>8545244.4100000001</v>
      </c>
      <c r="E193" s="292">
        <v>3659865.95</v>
      </c>
      <c r="F193" s="292">
        <v>13100230.609999999</v>
      </c>
      <c r="G193" s="215">
        <f t="shared" si="27"/>
        <v>6.8328587232404453E-2</v>
      </c>
      <c r="H193" s="215">
        <f t="shared" si="27"/>
        <v>0.65229725066649036</v>
      </c>
      <c r="I193" s="215">
        <f t="shared" si="27"/>
        <v>0.27937416210110522</v>
      </c>
      <c r="J193" s="216">
        <f t="shared" si="28"/>
        <v>1</v>
      </c>
    </row>
    <row r="194" spans="1:10" ht="14.4" x14ac:dyDescent="0.3">
      <c r="A194" s="52">
        <v>520</v>
      </c>
      <c r="B194" s="196" t="str">
        <f t="shared" si="29"/>
        <v>Kingston Hill</v>
      </c>
      <c r="C194" s="292">
        <v>162241</v>
      </c>
      <c r="D194" s="292">
        <v>640737</v>
      </c>
      <c r="E194" s="292">
        <v>2275753</v>
      </c>
      <c r="F194" s="292">
        <v>3078731</v>
      </c>
      <c r="G194" s="215">
        <f t="shared" si="27"/>
        <v>5.2697361347906001E-2</v>
      </c>
      <c r="H194" s="215">
        <f t="shared" si="27"/>
        <v>0.20811724051240593</v>
      </c>
      <c r="I194" s="215">
        <f t="shared" si="27"/>
        <v>0.73918539813968809</v>
      </c>
      <c r="J194" s="216">
        <f t="shared" si="28"/>
        <v>1</v>
      </c>
    </row>
    <row r="195" spans="1:10" ht="14.4" x14ac:dyDescent="0.3">
      <c r="A195" s="52">
        <v>530</v>
      </c>
      <c r="B195" s="196" t="str">
        <f t="shared" si="29"/>
        <v>International</v>
      </c>
      <c r="C195" s="292">
        <v>371446</v>
      </c>
      <c r="D195" s="292">
        <v>3190965</v>
      </c>
      <c r="E195" s="292">
        <v>1970268</v>
      </c>
      <c r="F195" s="292">
        <v>5532679</v>
      </c>
      <c r="G195" s="215">
        <f t="shared" si="27"/>
        <v>6.7136734301773152E-2</v>
      </c>
      <c r="H195" s="215">
        <f t="shared" si="27"/>
        <v>0.57674862394872362</v>
      </c>
      <c r="I195" s="215">
        <f t="shared" si="27"/>
        <v>0.35611464174950325</v>
      </c>
      <c r="J195" s="216">
        <f t="shared" si="28"/>
        <v>1</v>
      </c>
    </row>
    <row r="196" spans="1:10" ht="14.4" x14ac:dyDescent="0.3">
      <c r="A196" s="52">
        <v>540</v>
      </c>
      <c r="B196" s="196" t="str">
        <f t="shared" si="29"/>
        <v>Blackstone</v>
      </c>
      <c r="C196" s="292">
        <v>728168.48</v>
      </c>
      <c r="D196" s="292">
        <v>3715694.34</v>
      </c>
      <c r="E196" s="292">
        <v>1284595.08</v>
      </c>
      <c r="F196" s="292">
        <v>5728457.9000000004</v>
      </c>
      <c r="G196" s="215">
        <f t="shared" si="27"/>
        <v>0.12711422388213761</v>
      </c>
      <c r="H196" s="215">
        <f t="shared" si="27"/>
        <v>0.64863780180700981</v>
      </c>
      <c r="I196" s="215">
        <f t="shared" si="27"/>
        <v>0.2242479743108525</v>
      </c>
      <c r="J196" s="216">
        <f t="shared" si="28"/>
        <v>1</v>
      </c>
    </row>
    <row r="197" spans="1:10" ht="14.4" x14ac:dyDescent="0.3">
      <c r="A197" s="52">
        <v>550</v>
      </c>
      <c r="B197" s="196" t="str">
        <f t="shared" si="29"/>
        <v>Compass</v>
      </c>
      <c r="C197" s="292">
        <v>81038</v>
      </c>
      <c r="D197" s="292">
        <v>497059</v>
      </c>
      <c r="E197" s="292">
        <v>2327393</v>
      </c>
      <c r="F197" s="292">
        <v>2905490</v>
      </c>
      <c r="G197" s="215">
        <f t="shared" si="27"/>
        <v>2.7891336745264998E-2</v>
      </c>
      <c r="H197" s="215">
        <f t="shared" si="27"/>
        <v>0.17107579100255035</v>
      </c>
      <c r="I197" s="215">
        <f t="shared" si="27"/>
        <v>0.80103287225218467</v>
      </c>
      <c r="J197" s="216">
        <f t="shared" si="28"/>
        <v>1</v>
      </c>
    </row>
    <row r="198" spans="1:10" ht="14.4" x14ac:dyDescent="0.3">
      <c r="A198" s="52">
        <v>560</v>
      </c>
      <c r="B198" s="196" t="str">
        <f t="shared" si="29"/>
        <v>Times 2</v>
      </c>
      <c r="C198" s="292">
        <v>0</v>
      </c>
      <c r="D198" s="292">
        <v>8201620.4400000004</v>
      </c>
      <c r="E198" s="292">
        <v>3815544.93</v>
      </c>
      <c r="F198" s="292">
        <v>12017165.369999999</v>
      </c>
      <c r="G198" s="215">
        <f t="shared" si="27"/>
        <v>0</v>
      </c>
      <c r="H198" s="215">
        <f t="shared" si="27"/>
        <v>0.68249210088052581</v>
      </c>
      <c r="I198" s="215">
        <f t="shared" si="27"/>
        <v>0.31750789911947436</v>
      </c>
      <c r="J198" s="216">
        <f t="shared" si="28"/>
        <v>1.0000000000000002</v>
      </c>
    </row>
    <row r="199" spans="1:10" ht="14.4" x14ac:dyDescent="0.3">
      <c r="A199" s="52">
        <v>570</v>
      </c>
      <c r="B199" s="196" t="str">
        <f t="shared" si="29"/>
        <v>ACES</v>
      </c>
      <c r="C199" s="292">
        <v>304033.28000000003</v>
      </c>
      <c r="D199" s="292">
        <v>2352492.04</v>
      </c>
      <c r="E199" s="292">
        <v>930814.88</v>
      </c>
      <c r="F199" s="292">
        <v>3587340.2</v>
      </c>
      <c r="G199" s="215">
        <f t="shared" si="27"/>
        <v>8.4751727756402925E-2</v>
      </c>
      <c r="H199" s="215">
        <f t="shared" si="27"/>
        <v>0.6557761207035786</v>
      </c>
      <c r="I199" s="215">
        <f t="shared" si="27"/>
        <v>0.2594721515400184</v>
      </c>
      <c r="J199" s="216">
        <f t="shared" si="28"/>
        <v>1</v>
      </c>
    </row>
    <row r="200" spans="1:10" ht="14.4" x14ac:dyDescent="0.3">
      <c r="A200" s="52">
        <v>580</v>
      </c>
      <c r="B200" s="196" t="str">
        <f t="shared" si="29"/>
        <v>Beacon</v>
      </c>
      <c r="C200" s="292">
        <v>496647.9</v>
      </c>
      <c r="D200" s="292">
        <v>2762803.93</v>
      </c>
      <c r="E200" s="292">
        <v>2120854.2200000002</v>
      </c>
      <c r="F200" s="292">
        <v>5380306.0499999998</v>
      </c>
      <c r="G200" s="215">
        <f t="shared" si="27"/>
        <v>9.2308484942041552E-2</v>
      </c>
      <c r="H200" s="215">
        <f t="shared" si="27"/>
        <v>0.51350311754105515</v>
      </c>
      <c r="I200" s="215">
        <f t="shared" si="27"/>
        <v>0.39418839751690338</v>
      </c>
      <c r="J200" s="216">
        <f t="shared" si="28"/>
        <v>1</v>
      </c>
    </row>
    <row r="201" spans="1:10" ht="14.4" x14ac:dyDescent="0.3">
      <c r="A201" s="52">
        <v>590</v>
      </c>
      <c r="B201" s="196" t="str">
        <f t="shared" si="29"/>
        <v>Learning Community</v>
      </c>
      <c r="C201" s="292">
        <v>1028993.78</v>
      </c>
      <c r="D201" s="292">
        <v>6493468.8600000003</v>
      </c>
      <c r="E201" s="292">
        <v>2828404.13</v>
      </c>
      <c r="F201" s="292">
        <v>10350866.77</v>
      </c>
      <c r="G201" s="215">
        <f t="shared" si="27"/>
        <v>9.9411363595398691E-2</v>
      </c>
      <c r="H201" s="215">
        <f t="shared" si="27"/>
        <v>0.62733575885838599</v>
      </c>
      <c r="I201" s="215">
        <f t="shared" si="27"/>
        <v>0.27325287754621541</v>
      </c>
      <c r="J201" s="216">
        <f t="shared" si="28"/>
        <v>1</v>
      </c>
    </row>
    <row r="202" spans="1:10" ht="14.4" x14ac:dyDescent="0.3">
      <c r="A202" s="52">
        <v>600</v>
      </c>
      <c r="B202" s="196" t="str">
        <f t="shared" si="29"/>
        <v>Segue</v>
      </c>
      <c r="C202" s="292">
        <v>559674</v>
      </c>
      <c r="D202" s="292">
        <v>2754659</v>
      </c>
      <c r="E202" s="292">
        <v>856160</v>
      </c>
      <c r="F202" s="292">
        <v>4170493</v>
      </c>
      <c r="G202" s="215">
        <f t="shared" si="27"/>
        <v>0.13419852281253081</v>
      </c>
      <c r="H202" s="215">
        <f t="shared" si="27"/>
        <v>0.66051159898841694</v>
      </c>
      <c r="I202" s="215">
        <f t="shared" si="27"/>
        <v>0.20528987819905226</v>
      </c>
      <c r="J202" s="216">
        <f t="shared" si="28"/>
        <v>1</v>
      </c>
    </row>
    <row r="203" spans="1:10" ht="14.4" x14ac:dyDescent="0.3">
      <c r="A203" s="52">
        <v>610</v>
      </c>
      <c r="B203" s="196" t="str">
        <f t="shared" si="29"/>
        <v>RIMA-BV</v>
      </c>
      <c r="C203" s="292">
        <v>2381130.9500000002</v>
      </c>
      <c r="D203" s="292">
        <v>15286229</v>
      </c>
      <c r="E203" s="292">
        <v>9451761.5500000007</v>
      </c>
      <c r="F203" s="292">
        <v>27119121.5</v>
      </c>
      <c r="G203" s="215">
        <f t="shared" si="27"/>
        <v>8.7802657988017799E-2</v>
      </c>
      <c r="H203" s="215">
        <f t="shared" si="27"/>
        <v>0.56366977079253844</v>
      </c>
      <c r="I203" s="215">
        <f t="shared" si="27"/>
        <v>0.34852757121944383</v>
      </c>
      <c r="J203" s="216">
        <f t="shared" si="28"/>
        <v>1</v>
      </c>
    </row>
    <row r="204" spans="1:10" ht="14.4" x14ac:dyDescent="0.3">
      <c r="A204" s="52">
        <v>620</v>
      </c>
      <c r="B204" s="196" t="str">
        <f t="shared" si="29"/>
        <v>Greene</v>
      </c>
      <c r="C204" s="292">
        <v>182437</v>
      </c>
      <c r="D204" s="292">
        <v>1259891</v>
      </c>
      <c r="E204" s="292">
        <v>1807622</v>
      </c>
      <c r="F204" s="292">
        <v>3249950</v>
      </c>
      <c r="G204" s="215">
        <f t="shared" si="27"/>
        <v>5.6135325158848601E-2</v>
      </c>
      <c r="H204" s="215">
        <f t="shared" si="27"/>
        <v>0.3876647333035893</v>
      </c>
      <c r="I204" s="215">
        <f t="shared" si="27"/>
        <v>0.55619994153756214</v>
      </c>
      <c r="J204" s="216">
        <f t="shared" si="28"/>
        <v>1</v>
      </c>
    </row>
    <row r="205" spans="1:10" ht="14.4" x14ac:dyDescent="0.3">
      <c r="A205" s="52">
        <v>630</v>
      </c>
      <c r="B205" s="196" t="str">
        <f t="shared" si="29"/>
        <v>Trinity</v>
      </c>
      <c r="C205" s="292">
        <v>398120.65</v>
      </c>
      <c r="D205" s="292">
        <v>2192948</v>
      </c>
      <c r="E205" s="292">
        <v>940146.68</v>
      </c>
      <c r="F205" s="292">
        <v>3531215.33</v>
      </c>
      <c r="G205" s="215">
        <f t="shared" si="27"/>
        <v>0.11274323789254732</v>
      </c>
      <c r="H205" s="215">
        <f t="shared" si="27"/>
        <v>0.62101792019576441</v>
      </c>
      <c r="I205" s="215">
        <f t="shared" si="27"/>
        <v>0.26623884191168823</v>
      </c>
      <c r="J205" s="216">
        <f t="shared" si="28"/>
        <v>1</v>
      </c>
    </row>
    <row r="206" spans="1:10" ht="14.4" x14ac:dyDescent="0.3">
      <c r="A206" s="52">
        <v>640</v>
      </c>
      <c r="B206" s="196" t="str">
        <f t="shared" si="29"/>
        <v>RINI</v>
      </c>
      <c r="C206" s="292">
        <v>474615</v>
      </c>
      <c r="D206" s="292">
        <v>2787847</v>
      </c>
      <c r="E206" s="292">
        <v>1506356</v>
      </c>
      <c r="F206" s="292">
        <v>4768818</v>
      </c>
      <c r="G206" s="215">
        <f t="shared" si="27"/>
        <v>9.9524662086076673E-2</v>
      </c>
      <c r="H206" s="215">
        <f t="shared" si="27"/>
        <v>0.58459916063057971</v>
      </c>
      <c r="I206" s="215">
        <f t="shared" si="27"/>
        <v>0.31587617728334361</v>
      </c>
      <c r="J206" s="216">
        <f t="shared" si="28"/>
        <v>1</v>
      </c>
    </row>
    <row r="207" spans="1:10" ht="14.4" x14ac:dyDescent="0.3">
      <c r="A207" s="52">
        <v>650</v>
      </c>
      <c r="B207" s="196" t="s">
        <v>382</v>
      </c>
      <c r="C207" s="292">
        <v>480618.15</v>
      </c>
      <c r="D207" s="292">
        <v>2265680.13</v>
      </c>
      <c r="E207" s="292">
        <v>1231484.6100000001</v>
      </c>
      <c r="F207" s="292">
        <v>3977782.89</v>
      </c>
      <c r="G207" s="215">
        <f t="shared" si="27"/>
        <v>0.12082563661487317</v>
      </c>
      <c r="H207" s="215">
        <f t="shared" si="27"/>
        <v>0.56958365819709178</v>
      </c>
      <c r="I207" s="215">
        <f t="shared" si="27"/>
        <v>0.30959070518803505</v>
      </c>
      <c r="J207" s="216">
        <f t="shared" si="28"/>
        <v>1</v>
      </c>
    </row>
    <row r="208" spans="1:10" ht="14.4" x14ac:dyDescent="0.3">
      <c r="A208" s="52">
        <v>660</v>
      </c>
      <c r="B208" s="196" t="s">
        <v>380</v>
      </c>
      <c r="C208" s="292">
        <v>265481.40000000002</v>
      </c>
      <c r="D208" s="292">
        <v>1609360</v>
      </c>
      <c r="E208" s="292">
        <v>773841.63</v>
      </c>
      <c r="F208" s="292">
        <v>2648683.0299999998</v>
      </c>
      <c r="G208" s="215">
        <f t="shared" si="27"/>
        <v>0.1002314723932822</v>
      </c>
      <c r="H208" s="215">
        <f t="shared" si="27"/>
        <v>0.60760762302312943</v>
      </c>
      <c r="I208" s="215">
        <f t="shared" si="27"/>
        <v>0.29216090458358851</v>
      </c>
      <c r="J208" s="216">
        <f t="shared" si="28"/>
        <v>1.0000000000000002</v>
      </c>
    </row>
    <row r="209" spans="1:11" ht="14.4" x14ac:dyDescent="0.3">
      <c r="A209" s="52">
        <v>671</v>
      </c>
      <c r="B209" s="196" t="s">
        <v>381</v>
      </c>
      <c r="C209" s="292">
        <v>1303254.6100000001</v>
      </c>
      <c r="D209" s="292">
        <v>4507198</v>
      </c>
      <c r="E209" s="292">
        <v>10425065</v>
      </c>
      <c r="F209" s="292">
        <v>16235517.609999999</v>
      </c>
      <c r="G209" s="215">
        <f t="shared" si="27"/>
        <v>8.027182386826287E-2</v>
      </c>
      <c r="H209" s="215">
        <f t="shared" si="27"/>
        <v>0.27761344653550596</v>
      </c>
      <c r="I209" s="215">
        <f t="shared" si="27"/>
        <v>0.64211472959623128</v>
      </c>
      <c r="J209" s="216">
        <f t="shared" si="28"/>
        <v>1</v>
      </c>
      <c r="K209" s="32"/>
    </row>
    <row r="210" spans="1:11" ht="14.4" x14ac:dyDescent="0.3">
      <c r="A210" s="52">
        <v>680</v>
      </c>
      <c r="B210" s="196" t="s">
        <v>407</v>
      </c>
      <c r="C210" s="292">
        <v>211612</v>
      </c>
      <c r="D210" s="292">
        <v>1420216</v>
      </c>
      <c r="E210" s="292">
        <v>658070</v>
      </c>
      <c r="F210" s="292">
        <v>2289898</v>
      </c>
      <c r="G210" s="215">
        <f t="shared" si="27"/>
        <v>9.241110302729641E-2</v>
      </c>
      <c r="H210" s="215">
        <f t="shared" si="27"/>
        <v>0.62020928443100964</v>
      </c>
      <c r="I210" s="215">
        <f t="shared" si="27"/>
        <v>0.28737961254169397</v>
      </c>
      <c r="J210" s="216">
        <f t="shared" ref="J210:J211" si="30">SUM(G210:I210)</f>
        <v>1</v>
      </c>
      <c r="K210" s="32"/>
    </row>
    <row r="211" spans="1:11" ht="14.4" x14ac:dyDescent="0.3">
      <c r="A211" s="52">
        <v>690</v>
      </c>
      <c r="B211" s="196" t="s">
        <v>408</v>
      </c>
      <c r="C211" s="292">
        <v>183206</v>
      </c>
      <c r="D211" s="292">
        <v>1048228</v>
      </c>
      <c r="E211" s="292">
        <v>443092</v>
      </c>
      <c r="F211" s="292">
        <v>1674526</v>
      </c>
      <c r="G211" s="215">
        <f t="shared" si="27"/>
        <v>0.10940767715759564</v>
      </c>
      <c r="H211" s="215">
        <f t="shared" si="27"/>
        <v>0.62598490557925046</v>
      </c>
      <c r="I211" s="215">
        <f t="shared" si="27"/>
        <v>0.2646074172631539</v>
      </c>
      <c r="J211" s="216">
        <f t="shared" si="30"/>
        <v>1</v>
      </c>
      <c r="K211" s="32"/>
    </row>
    <row r="212" spans="1:11" ht="14.4" x14ac:dyDescent="0.3">
      <c r="A212" s="52">
        <v>700</v>
      </c>
      <c r="B212" s="196" t="s">
        <v>419</v>
      </c>
      <c r="C212" s="292">
        <v>70661</v>
      </c>
      <c r="D212" s="292">
        <v>1351280</v>
      </c>
      <c r="E212" s="292">
        <v>649130</v>
      </c>
      <c r="F212" s="292">
        <v>2071071</v>
      </c>
      <c r="G212" s="215">
        <f t="shared" si="27"/>
        <v>3.4118096385879579E-2</v>
      </c>
      <c r="H212" s="215">
        <f t="shared" si="27"/>
        <v>0.65245469614513452</v>
      </c>
      <c r="I212" s="215">
        <f t="shared" si="27"/>
        <v>0.31342720746898584</v>
      </c>
      <c r="J212" s="216">
        <f t="shared" ref="J212" si="31">SUM(G212:I212)</f>
        <v>1</v>
      </c>
      <c r="K212" s="32"/>
    </row>
    <row r="213" spans="1:11" ht="14.4" x14ac:dyDescent="0.3">
      <c r="A213" s="52">
        <v>720</v>
      </c>
      <c r="B213" s="196" t="s">
        <v>442</v>
      </c>
      <c r="C213" s="292">
        <v>0</v>
      </c>
      <c r="D213" s="292">
        <v>0</v>
      </c>
      <c r="E213" s="292">
        <v>0</v>
      </c>
      <c r="F213" s="292">
        <v>0</v>
      </c>
      <c r="G213" s="215">
        <v>0</v>
      </c>
      <c r="H213" s="215">
        <v>0</v>
      </c>
      <c r="I213" s="215">
        <v>0</v>
      </c>
      <c r="J213" s="216">
        <v>0</v>
      </c>
      <c r="K213" s="32"/>
    </row>
    <row r="214" spans="1:11" ht="14.4" x14ac:dyDescent="0.3">
      <c r="A214" s="52">
        <v>960</v>
      </c>
      <c r="B214" s="196" t="str">
        <f t="shared" ref="B214:B217" si="32">VLOOKUP(A214,num,15)</f>
        <v>Bristol-Warren</v>
      </c>
      <c r="C214" s="292">
        <v>3023498.46</v>
      </c>
      <c r="D214" s="292">
        <v>17845470.719999999</v>
      </c>
      <c r="E214" s="292">
        <v>39516900</v>
      </c>
      <c r="F214" s="292">
        <v>60385869.18</v>
      </c>
      <c r="G214" s="215">
        <f t="shared" si="27"/>
        <v>5.0069635513359349E-2</v>
      </c>
      <c r="H214" s="215">
        <f t="shared" si="27"/>
        <v>0.29552395224792888</v>
      </c>
      <c r="I214" s="215">
        <f t="shared" si="27"/>
        <v>0.65440641223871177</v>
      </c>
      <c r="J214" s="216">
        <f t="shared" si="28"/>
        <v>1</v>
      </c>
      <c r="K214" s="32"/>
    </row>
    <row r="215" spans="1:11" ht="14.4" x14ac:dyDescent="0.3">
      <c r="A215" s="52">
        <v>970</v>
      </c>
      <c r="B215" s="196" t="str">
        <f t="shared" si="32"/>
        <v>Exeter-W. Greenwich</v>
      </c>
      <c r="C215" s="292">
        <v>1128462.8600000001</v>
      </c>
      <c r="D215" s="292">
        <v>6977671.0999999996</v>
      </c>
      <c r="E215" s="292">
        <v>25499113.359999999</v>
      </c>
      <c r="F215" s="292">
        <v>33605247.32</v>
      </c>
      <c r="G215" s="215">
        <f t="shared" si="27"/>
        <v>3.3579959976321939E-2</v>
      </c>
      <c r="H215" s="215">
        <f t="shared" si="27"/>
        <v>0.20763635611892289</v>
      </c>
      <c r="I215" s="215">
        <f t="shared" si="27"/>
        <v>0.75878368390475515</v>
      </c>
      <c r="J215" s="216">
        <f t="shared" si="28"/>
        <v>1</v>
      </c>
      <c r="K215" s="32"/>
    </row>
    <row r="216" spans="1:11" ht="14.4" x14ac:dyDescent="0.3">
      <c r="A216" s="52">
        <v>980</v>
      </c>
      <c r="B216" s="196" t="str">
        <f t="shared" si="32"/>
        <v>Chariho</v>
      </c>
      <c r="C216" s="292">
        <v>2271583.7200000002</v>
      </c>
      <c r="D216" s="292">
        <v>14861639.6</v>
      </c>
      <c r="E216" s="292">
        <v>58790968.100000001</v>
      </c>
      <c r="F216" s="292">
        <v>75924191.420000002</v>
      </c>
      <c r="G216" s="215">
        <f t="shared" si="27"/>
        <v>2.9919103220131471E-2</v>
      </c>
      <c r="H216" s="215">
        <f t="shared" si="27"/>
        <v>0.19574313959812731</v>
      </c>
      <c r="I216" s="215">
        <f t="shared" si="27"/>
        <v>0.77433775718174125</v>
      </c>
      <c r="J216" s="216">
        <f t="shared" si="28"/>
        <v>1</v>
      </c>
      <c r="K216" s="32"/>
    </row>
    <row r="217" spans="1:11" ht="14.4" x14ac:dyDescent="0.3">
      <c r="A217" s="52">
        <v>990</v>
      </c>
      <c r="B217" s="196" t="str">
        <f t="shared" si="32"/>
        <v>Foster-Glocester</v>
      </c>
      <c r="C217" s="292">
        <v>686593.94</v>
      </c>
      <c r="D217" s="292">
        <v>8599302.1300000008</v>
      </c>
      <c r="E217" s="292">
        <v>17930579.829999998</v>
      </c>
      <c r="F217" s="292">
        <v>27216475.899999999</v>
      </c>
      <c r="G217" s="215">
        <f t="shared" si="27"/>
        <v>2.5227143386333865E-2</v>
      </c>
      <c r="H217" s="215">
        <f t="shared" si="27"/>
        <v>0.31595942698812085</v>
      </c>
      <c r="I217" s="215">
        <f t="shared" si="27"/>
        <v>0.65881342962554523</v>
      </c>
      <c r="J217" s="216">
        <f t="shared" si="28"/>
        <v>1</v>
      </c>
      <c r="K217" s="32"/>
    </row>
    <row r="218" spans="1:11" x14ac:dyDescent="0.3">
      <c r="A218" s="52">
        <v>90000</v>
      </c>
      <c r="B218" s="53" t="s">
        <v>44</v>
      </c>
      <c r="C218" s="212">
        <f>SUM(C155:C217)</f>
        <v>181640081.84000006</v>
      </c>
      <c r="D218" s="212">
        <f>SUM(D155:D217)</f>
        <v>968622964.88000023</v>
      </c>
      <c r="E218" s="212">
        <f>SUM(E155:E217)</f>
        <v>1397051713.99</v>
      </c>
      <c r="F218" s="212">
        <f>SUM(F155:F217)</f>
        <v>2547314760.7100005</v>
      </c>
      <c r="G218" s="217">
        <f t="shared" ref="G218:I218" si="33">C218/$F218</f>
        <v>7.1306492876982513E-2</v>
      </c>
      <c r="H218" s="217">
        <f t="shared" si="33"/>
        <v>0.38025256235315841</v>
      </c>
      <c r="I218" s="217">
        <f t="shared" si="33"/>
        <v>0.54844094476985905</v>
      </c>
      <c r="J218" s="218">
        <f t="shared" si="28"/>
        <v>1</v>
      </c>
      <c r="K218" s="32"/>
    </row>
    <row r="219" spans="1:11" x14ac:dyDescent="0.3">
      <c r="C219" s="32"/>
      <c r="D219" s="32"/>
      <c r="E219" s="32"/>
      <c r="F219" s="32"/>
      <c r="K219" s="32"/>
    </row>
    <row r="220" spans="1:11" x14ac:dyDescent="0.3">
      <c r="B220" s="165" t="s">
        <v>409</v>
      </c>
      <c r="C220" s="127">
        <f>J144</f>
        <v>181640081.84000006</v>
      </c>
      <c r="D220" s="127">
        <f>K144</f>
        <v>968622964.88000023</v>
      </c>
      <c r="E220" s="127">
        <f>L144</f>
        <v>1397051713.99</v>
      </c>
      <c r="F220" s="127">
        <f>M144</f>
        <v>2547314760.7100005</v>
      </c>
      <c r="K220" s="32"/>
    </row>
    <row r="221" spans="1:11" x14ac:dyDescent="0.3">
      <c r="C221" s="32"/>
      <c r="D221" s="32"/>
      <c r="E221" s="32"/>
      <c r="F221" s="32"/>
      <c r="K221" s="32"/>
    </row>
    <row r="222" spans="1:11" x14ac:dyDescent="0.3">
      <c r="B222" s="165" t="s">
        <v>328</v>
      </c>
      <c r="C222" s="212">
        <f>C218-C220</f>
        <v>0</v>
      </c>
      <c r="D222" s="212">
        <f>D218-D220</f>
        <v>0</v>
      </c>
      <c r="E222" s="212">
        <f>E218-E220</f>
        <v>0</v>
      </c>
      <c r="F222" s="212">
        <f>F218-F220</f>
        <v>0</v>
      </c>
      <c r="K222" s="32"/>
    </row>
    <row r="223" spans="1:11" x14ac:dyDescent="0.3">
      <c r="C223" s="32"/>
      <c r="D223" s="32"/>
      <c r="E223" s="32"/>
      <c r="F223" s="32"/>
      <c r="K223" s="32"/>
    </row>
    <row r="224" spans="1:11" x14ac:dyDescent="0.3">
      <c r="G224" s="165"/>
    </row>
    <row r="225" spans="1:11" x14ac:dyDescent="0.3">
      <c r="B225" s="41" t="s">
        <v>392</v>
      </c>
      <c r="C225" s="47" t="s">
        <v>406</v>
      </c>
      <c r="D225" s="45"/>
      <c r="E225" s="42"/>
      <c r="F225" s="43"/>
    </row>
    <row r="226" spans="1:11" x14ac:dyDescent="0.3">
      <c r="B226" s="44" t="s">
        <v>115</v>
      </c>
      <c r="C226" s="253"/>
      <c r="D226" s="253"/>
      <c r="E226" s="45"/>
      <c r="F226" s="253"/>
      <c r="K226" s="32"/>
    </row>
    <row r="227" spans="1:11" x14ac:dyDescent="0.3">
      <c r="A227" s="200" t="s">
        <v>292</v>
      </c>
      <c r="B227" s="201" t="s">
        <v>129</v>
      </c>
      <c r="C227" s="219" t="s">
        <v>410</v>
      </c>
      <c r="D227" s="219" t="s">
        <v>389</v>
      </c>
      <c r="E227" s="219" t="s">
        <v>411</v>
      </c>
      <c r="F227" s="219" t="s">
        <v>390</v>
      </c>
      <c r="G227" s="219" t="s">
        <v>412</v>
      </c>
      <c r="K227" s="32"/>
    </row>
    <row r="228" spans="1:11" ht="14.4" x14ac:dyDescent="0.3">
      <c r="A228" s="51">
        <v>10</v>
      </c>
      <c r="B228" s="196" t="str">
        <f t="shared" ref="B228:B261" si="34">VLOOKUP(A228,num,15)</f>
        <v>Barrington</v>
      </c>
      <c r="C228" s="306">
        <v>50559739.060000084</v>
      </c>
      <c r="D228" s="277">
        <v>107240</v>
      </c>
      <c r="E228" s="254">
        <f>C228-D228</f>
        <v>50452499.060000084</v>
      </c>
      <c r="F228" s="293">
        <f t="shared" ref="F228:F259" si="35">F155</f>
        <v>51466441.82</v>
      </c>
      <c r="G228" s="276">
        <v>3854668.1800000006</v>
      </c>
      <c r="H228" s="33">
        <f t="shared" ref="H228:H259" si="36">G10</f>
        <v>51466441.82</v>
      </c>
      <c r="I228" s="291">
        <f>F228-H228</f>
        <v>0</v>
      </c>
      <c r="K228" s="32"/>
    </row>
    <row r="229" spans="1:11" ht="14.4" x14ac:dyDescent="0.3">
      <c r="A229" s="51">
        <v>30</v>
      </c>
      <c r="B229" s="196" t="str">
        <f t="shared" si="34"/>
        <v>Burrillville</v>
      </c>
      <c r="C229" s="306">
        <v>35129002.209999919</v>
      </c>
      <c r="D229" s="278">
        <v>5365.22</v>
      </c>
      <c r="E229" s="254">
        <f t="shared" ref="E229:E289" si="37">C229-D229</f>
        <v>35123636.98999992</v>
      </c>
      <c r="F229" s="293">
        <f t="shared" si="35"/>
        <v>35344288.380000003</v>
      </c>
      <c r="G229" s="278">
        <v>10015485.35</v>
      </c>
      <c r="H229" s="33">
        <f t="shared" si="36"/>
        <v>35344288.380000003</v>
      </c>
      <c r="I229" s="291">
        <f t="shared" ref="I229:I289" si="38">F229-H229</f>
        <v>0</v>
      </c>
      <c r="K229" s="32"/>
    </row>
    <row r="230" spans="1:11" ht="14.4" x14ac:dyDescent="0.3">
      <c r="A230" s="51">
        <v>40</v>
      </c>
      <c r="B230" s="196" t="str">
        <f t="shared" si="34"/>
        <v>Central Falls</v>
      </c>
      <c r="C230" s="306">
        <v>50706865.840000026</v>
      </c>
      <c r="D230" s="276">
        <v>189114.99</v>
      </c>
      <c r="E230" s="254">
        <f t="shared" si="37"/>
        <v>50517750.850000024</v>
      </c>
      <c r="F230" s="293">
        <f t="shared" si="35"/>
        <v>50058086.090000004</v>
      </c>
      <c r="G230" s="276">
        <v>13305609.499999998</v>
      </c>
      <c r="H230" s="33">
        <f t="shared" si="36"/>
        <v>50058086.089999996</v>
      </c>
      <c r="I230" s="291">
        <f t="shared" si="38"/>
        <v>0</v>
      </c>
      <c r="K230" s="32"/>
    </row>
    <row r="231" spans="1:11" ht="14.4" x14ac:dyDescent="0.3">
      <c r="A231" s="51">
        <v>60</v>
      </c>
      <c r="B231" s="196" t="str">
        <f t="shared" si="34"/>
        <v>Coventry</v>
      </c>
      <c r="C231" s="306">
        <v>73255772.669999987</v>
      </c>
      <c r="D231" s="278">
        <v>136706.91</v>
      </c>
      <c r="E231" s="254">
        <f t="shared" si="37"/>
        <v>73119065.75999999</v>
      </c>
      <c r="F231" s="293">
        <f t="shared" si="35"/>
        <v>73270835.340000004</v>
      </c>
      <c r="G231" s="278">
        <v>17369877.379999999</v>
      </c>
      <c r="H231" s="33">
        <f t="shared" si="36"/>
        <v>73270835.339999989</v>
      </c>
      <c r="I231" s="291">
        <f t="shared" si="38"/>
        <v>0</v>
      </c>
      <c r="K231" s="32"/>
    </row>
    <row r="232" spans="1:11" ht="14.4" x14ac:dyDescent="0.3">
      <c r="A232" s="51">
        <v>70</v>
      </c>
      <c r="B232" s="196" t="str">
        <f t="shared" si="34"/>
        <v>Cranston</v>
      </c>
      <c r="C232" s="306">
        <v>165471984.97999957</v>
      </c>
      <c r="D232" s="276">
        <v>442351.64</v>
      </c>
      <c r="E232" s="254">
        <f t="shared" si="37"/>
        <v>165029633.33999959</v>
      </c>
      <c r="F232" s="293">
        <f t="shared" si="35"/>
        <v>166541641.46000001</v>
      </c>
      <c r="G232" s="276">
        <v>18789584.79999999</v>
      </c>
      <c r="H232" s="33">
        <f t="shared" si="36"/>
        <v>166541641.46000001</v>
      </c>
      <c r="I232" s="291">
        <f t="shared" si="38"/>
        <v>0</v>
      </c>
      <c r="K232" s="32"/>
    </row>
    <row r="233" spans="1:11" ht="14.4" x14ac:dyDescent="0.3">
      <c r="A233" s="51">
        <v>80</v>
      </c>
      <c r="B233" s="196" t="str">
        <f t="shared" si="34"/>
        <v>Cumberland</v>
      </c>
      <c r="C233" s="306">
        <v>67792335.580000073</v>
      </c>
      <c r="D233" s="278">
        <v>783023.53</v>
      </c>
      <c r="E233" s="254">
        <f t="shared" si="37"/>
        <v>67009312.050000072</v>
      </c>
      <c r="F233" s="293">
        <f t="shared" si="35"/>
        <v>68708208.069999993</v>
      </c>
      <c r="G233" s="278">
        <v>11984870.860000003</v>
      </c>
      <c r="H233" s="33">
        <f t="shared" si="36"/>
        <v>68708208.070000008</v>
      </c>
      <c r="I233" s="291">
        <f t="shared" si="38"/>
        <v>0</v>
      </c>
      <c r="K233" s="32"/>
    </row>
    <row r="234" spans="1:11" ht="14.4" x14ac:dyDescent="0.3">
      <c r="A234" s="51">
        <v>90</v>
      </c>
      <c r="B234" s="196" t="str">
        <f t="shared" si="34"/>
        <v>East Greenwich</v>
      </c>
      <c r="C234" s="306">
        <v>39038710.119999997</v>
      </c>
      <c r="D234" s="276">
        <v>202159.5</v>
      </c>
      <c r="E234" s="254">
        <f t="shared" si="37"/>
        <v>38836550.619999997</v>
      </c>
      <c r="F234" s="293">
        <f t="shared" si="35"/>
        <v>38868483.07</v>
      </c>
      <c r="G234" s="276">
        <v>14218369.089999996</v>
      </c>
      <c r="H234" s="33">
        <f t="shared" si="36"/>
        <v>38868483.07</v>
      </c>
      <c r="I234" s="291">
        <f t="shared" si="38"/>
        <v>0</v>
      </c>
      <c r="K234" s="32"/>
    </row>
    <row r="235" spans="1:11" ht="14.4" x14ac:dyDescent="0.3">
      <c r="A235" s="52">
        <v>100</v>
      </c>
      <c r="B235" s="196" t="str">
        <f t="shared" si="34"/>
        <v>E Providence</v>
      </c>
      <c r="C235" s="306">
        <v>90997093.369999886</v>
      </c>
      <c r="D235" s="278">
        <v>1215329.31</v>
      </c>
      <c r="E235" s="254">
        <f t="shared" si="37"/>
        <v>89781764.059999883</v>
      </c>
      <c r="F235" s="293">
        <f t="shared" si="35"/>
        <v>91902018.099999994</v>
      </c>
      <c r="G235" s="278">
        <v>14698232.209999997</v>
      </c>
      <c r="H235" s="33">
        <f t="shared" si="36"/>
        <v>91902018.100000009</v>
      </c>
      <c r="I235" s="291">
        <f t="shared" si="38"/>
        <v>0</v>
      </c>
      <c r="K235" s="32"/>
    </row>
    <row r="236" spans="1:11" ht="14.4" x14ac:dyDescent="0.3">
      <c r="A236" s="52">
        <v>120</v>
      </c>
      <c r="B236" s="196" t="str">
        <f t="shared" si="34"/>
        <v>Foster</v>
      </c>
      <c r="C236" s="306">
        <v>5051770.26</v>
      </c>
      <c r="D236" s="276">
        <v>70328.5</v>
      </c>
      <c r="E236" s="254">
        <f t="shared" si="37"/>
        <v>4981441.76</v>
      </c>
      <c r="F236" s="293">
        <f t="shared" si="35"/>
        <v>5063866.34</v>
      </c>
      <c r="G236" s="276">
        <v>2262758.6300000013</v>
      </c>
      <c r="H236" s="33">
        <f t="shared" si="36"/>
        <v>5063866.34</v>
      </c>
      <c r="I236" s="291">
        <f t="shared" si="38"/>
        <v>0</v>
      </c>
      <c r="K236" s="32"/>
    </row>
    <row r="237" spans="1:11" ht="14.4" x14ac:dyDescent="0.3">
      <c r="A237" s="52">
        <v>130</v>
      </c>
      <c r="B237" s="196" t="str">
        <f t="shared" si="34"/>
        <v>Glocester</v>
      </c>
      <c r="C237" s="306">
        <v>9054564.8000000138</v>
      </c>
      <c r="D237" s="278">
        <v>129.86000000000001</v>
      </c>
      <c r="E237" s="254">
        <f t="shared" si="37"/>
        <v>9054434.9400000144</v>
      </c>
      <c r="F237" s="293">
        <f t="shared" si="35"/>
        <v>9320340.3800000008</v>
      </c>
      <c r="G237" s="278">
        <v>11309345.739999995</v>
      </c>
      <c r="H237" s="33">
        <f t="shared" si="36"/>
        <v>9320340.379999999</v>
      </c>
      <c r="I237" s="291">
        <f t="shared" si="38"/>
        <v>0</v>
      </c>
      <c r="K237" s="32"/>
    </row>
    <row r="238" spans="1:11" ht="14.4" x14ac:dyDescent="0.3">
      <c r="A238" s="52">
        <v>150</v>
      </c>
      <c r="B238" s="196" t="str">
        <f t="shared" si="34"/>
        <v>Jamestown</v>
      </c>
      <c r="C238" s="306">
        <v>12754170.439999994</v>
      </c>
      <c r="D238" s="276">
        <v>117553.28</v>
      </c>
      <c r="E238" s="254">
        <f t="shared" si="37"/>
        <v>12636617.159999995</v>
      </c>
      <c r="F238" s="293">
        <f t="shared" si="35"/>
        <v>12471295.57</v>
      </c>
      <c r="G238" s="276">
        <v>5635898.5200000033</v>
      </c>
      <c r="H238" s="33">
        <f t="shared" si="36"/>
        <v>12471295.57</v>
      </c>
      <c r="I238" s="291">
        <f t="shared" si="38"/>
        <v>0</v>
      </c>
      <c r="K238" s="32"/>
    </row>
    <row r="239" spans="1:11" ht="14.4" x14ac:dyDescent="0.3">
      <c r="A239" s="52">
        <v>160</v>
      </c>
      <c r="B239" s="196" t="str">
        <f t="shared" si="34"/>
        <v>Johnston</v>
      </c>
      <c r="C239" s="306">
        <v>61123959.700000025</v>
      </c>
      <c r="D239" s="278">
        <v>570101.6</v>
      </c>
      <c r="E239" s="254">
        <f t="shared" si="37"/>
        <v>60553858.100000024</v>
      </c>
      <c r="F239" s="293">
        <f t="shared" si="35"/>
        <v>60835542.280000001</v>
      </c>
      <c r="G239" s="278">
        <v>16147309.480000004</v>
      </c>
      <c r="H239" s="33">
        <f t="shared" si="36"/>
        <v>60835542.280000001</v>
      </c>
      <c r="I239" s="291">
        <f t="shared" si="38"/>
        <v>0</v>
      </c>
      <c r="K239" s="32"/>
    </row>
    <row r="240" spans="1:11" ht="14.4" x14ac:dyDescent="0.3">
      <c r="A240" s="52">
        <v>170</v>
      </c>
      <c r="B240" s="196" t="str">
        <f t="shared" si="34"/>
        <v>Lincoln</v>
      </c>
      <c r="C240" s="306">
        <v>56591281.410000101</v>
      </c>
      <c r="D240" s="276">
        <v>141454</v>
      </c>
      <c r="E240" s="254">
        <f t="shared" si="37"/>
        <v>56449827.410000101</v>
      </c>
      <c r="F240" s="293">
        <f t="shared" si="35"/>
        <v>56594545.170000002</v>
      </c>
      <c r="G240" s="276">
        <v>15799956.510000002</v>
      </c>
      <c r="H240" s="33">
        <f t="shared" si="36"/>
        <v>56594545.169999994</v>
      </c>
      <c r="I240" s="291">
        <f t="shared" si="38"/>
        <v>0</v>
      </c>
      <c r="K240" s="32"/>
    </row>
    <row r="241" spans="1:11" ht="14.4" x14ac:dyDescent="0.3">
      <c r="A241" s="52">
        <v>180</v>
      </c>
      <c r="B241" s="196" t="str">
        <f t="shared" si="34"/>
        <v>Little Compton</v>
      </c>
      <c r="C241" s="306">
        <v>7274617.580000001</v>
      </c>
      <c r="D241" s="278">
        <v>0</v>
      </c>
      <c r="E241" s="254">
        <f t="shared" si="37"/>
        <v>7274617.580000001</v>
      </c>
      <c r="F241" s="293">
        <f t="shared" si="35"/>
        <v>7408641.5199999996</v>
      </c>
      <c r="G241" s="278">
        <v>1254263.76</v>
      </c>
      <c r="H241" s="33">
        <f t="shared" si="36"/>
        <v>7408641.5199999996</v>
      </c>
      <c r="I241" s="291">
        <f t="shared" si="38"/>
        <v>0</v>
      </c>
      <c r="K241" s="32"/>
    </row>
    <row r="242" spans="1:11" ht="14.4" x14ac:dyDescent="0.3">
      <c r="A242" s="52">
        <v>190</v>
      </c>
      <c r="B242" s="196" t="str">
        <f t="shared" si="34"/>
        <v>Middletown</v>
      </c>
      <c r="C242" s="306">
        <v>41144011.899999745</v>
      </c>
      <c r="D242" s="276">
        <v>2146782</v>
      </c>
      <c r="E242" s="254">
        <f t="shared" si="37"/>
        <v>38997229.899999745</v>
      </c>
      <c r="F242" s="293">
        <f t="shared" si="35"/>
        <v>38601670.520000003</v>
      </c>
      <c r="G242" s="276">
        <v>29621615.559999995</v>
      </c>
      <c r="H242" s="33">
        <f t="shared" si="36"/>
        <v>38601670.519999996</v>
      </c>
      <c r="I242" s="291">
        <f t="shared" si="38"/>
        <v>0</v>
      </c>
      <c r="K242" s="32"/>
    </row>
    <row r="243" spans="1:11" ht="14.4" x14ac:dyDescent="0.3">
      <c r="A243" s="52">
        <v>200</v>
      </c>
      <c r="B243" s="196" t="str">
        <f t="shared" si="34"/>
        <v>Narragansett</v>
      </c>
      <c r="C243" s="306">
        <v>29076743.169999968</v>
      </c>
      <c r="D243" s="278">
        <v>608421.43000000005</v>
      </c>
      <c r="E243" s="254">
        <f t="shared" si="37"/>
        <v>28468321.739999969</v>
      </c>
      <c r="F243" s="293">
        <f t="shared" si="35"/>
        <v>31972386.84</v>
      </c>
      <c r="G243" s="278">
        <v>14688633.25</v>
      </c>
      <c r="H243" s="33">
        <f t="shared" si="36"/>
        <v>31972386.84</v>
      </c>
      <c r="I243" s="291">
        <f t="shared" si="38"/>
        <v>0</v>
      </c>
      <c r="K243" s="32"/>
    </row>
    <row r="244" spans="1:11" ht="14.4" x14ac:dyDescent="0.3">
      <c r="A244" s="52">
        <v>210</v>
      </c>
      <c r="B244" s="196" t="str">
        <f t="shared" si="34"/>
        <v>Newport</v>
      </c>
      <c r="C244" s="306">
        <v>45534574.110000022</v>
      </c>
      <c r="D244" s="276">
        <v>0</v>
      </c>
      <c r="E244" s="254">
        <f t="shared" si="37"/>
        <v>45534574.110000022</v>
      </c>
      <c r="F244" s="293">
        <f t="shared" si="35"/>
        <v>43210144.020000003</v>
      </c>
      <c r="G244" s="276">
        <v>3415219.810000001</v>
      </c>
      <c r="H244" s="33">
        <f t="shared" si="36"/>
        <v>43210144.019999996</v>
      </c>
      <c r="I244" s="291">
        <f t="shared" si="38"/>
        <v>0</v>
      </c>
      <c r="K244" s="32"/>
    </row>
    <row r="245" spans="1:11" ht="14.4" x14ac:dyDescent="0.3">
      <c r="A245" s="52">
        <v>220</v>
      </c>
      <c r="B245" s="196" t="str">
        <f t="shared" si="34"/>
        <v>New Shoreham</v>
      </c>
      <c r="C245" s="306">
        <v>5343286.4800000023</v>
      </c>
      <c r="D245" s="278">
        <v>419856.14</v>
      </c>
      <c r="E245" s="254">
        <f t="shared" si="37"/>
        <v>4923430.3400000026</v>
      </c>
      <c r="F245" s="293">
        <f t="shared" si="35"/>
        <v>5347439.8499999996</v>
      </c>
      <c r="G245" s="278">
        <v>2741464.9799999995</v>
      </c>
      <c r="H245" s="33">
        <f t="shared" si="36"/>
        <v>5347439.8499999996</v>
      </c>
      <c r="I245" s="291">
        <f t="shared" si="38"/>
        <v>0</v>
      </c>
      <c r="K245" s="32"/>
    </row>
    <row r="246" spans="1:11" ht="14.4" x14ac:dyDescent="0.3">
      <c r="A246" s="52">
        <v>230</v>
      </c>
      <c r="B246" s="196" t="str">
        <f t="shared" si="34"/>
        <v>North Kingstown</v>
      </c>
      <c r="C246" s="306">
        <v>68716343.269999981</v>
      </c>
      <c r="D246" s="276">
        <v>1619772.6099999999</v>
      </c>
      <c r="E246" s="254">
        <f t="shared" si="37"/>
        <v>67096570.659999982</v>
      </c>
      <c r="F246" s="293">
        <f t="shared" si="35"/>
        <v>69232124.219999999</v>
      </c>
      <c r="G246" s="276">
        <v>23604768.620000005</v>
      </c>
      <c r="H246" s="33">
        <f t="shared" si="36"/>
        <v>69232124.219999999</v>
      </c>
      <c r="I246" s="291">
        <f t="shared" si="38"/>
        <v>0</v>
      </c>
      <c r="K246" s="32"/>
    </row>
    <row r="247" spans="1:11" ht="14.4" x14ac:dyDescent="0.3">
      <c r="A247" s="52">
        <v>240</v>
      </c>
      <c r="B247" s="196" t="str">
        <f t="shared" si="34"/>
        <v>North Providence</v>
      </c>
      <c r="C247" s="306">
        <v>59666787.430000015</v>
      </c>
      <c r="D247" s="278">
        <v>469095.56</v>
      </c>
      <c r="E247" s="254">
        <f t="shared" si="37"/>
        <v>59197691.870000012</v>
      </c>
      <c r="F247" s="293">
        <f t="shared" si="35"/>
        <v>60328728.810000002</v>
      </c>
      <c r="G247" s="278">
        <v>12152846.890000002</v>
      </c>
      <c r="H247" s="33">
        <f t="shared" si="36"/>
        <v>60328728.810000002</v>
      </c>
      <c r="I247" s="291">
        <f t="shared" si="38"/>
        <v>0</v>
      </c>
      <c r="K247" s="32"/>
    </row>
    <row r="248" spans="1:11" ht="14.4" x14ac:dyDescent="0.3">
      <c r="A248" s="52">
        <v>250</v>
      </c>
      <c r="B248" s="196" t="str">
        <f t="shared" si="34"/>
        <v>North Smithfield</v>
      </c>
      <c r="C248" s="306">
        <v>26454694.889999926</v>
      </c>
      <c r="D248" s="276">
        <v>4444.24</v>
      </c>
      <c r="E248" s="254">
        <f t="shared" si="37"/>
        <v>26450250.649999928</v>
      </c>
      <c r="F248" s="293">
        <f t="shared" si="35"/>
        <v>26508265.760000002</v>
      </c>
      <c r="G248" s="276">
        <v>6219368.6200000001</v>
      </c>
      <c r="H248" s="33">
        <f t="shared" si="36"/>
        <v>26508265.759999998</v>
      </c>
      <c r="I248" s="291">
        <f t="shared" si="38"/>
        <v>0</v>
      </c>
      <c r="K248" s="32"/>
    </row>
    <row r="249" spans="1:11" ht="14.4" x14ac:dyDescent="0.3">
      <c r="A249" s="52">
        <v>260</v>
      </c>
      <c r="B249" s="196" t="str">
        <f t="shared" si="34"/>
        <v>Pawtucket</v>
      </c>
      <c r="C249" s="306">
        <v>139710750.18000054</v>
      </c>
      <c r="D249" s="278">
        <v>3624504.0799999996</v>
      </c>
      <c r="E249" s="254">
        <f t="shared" si="37"/>
        <v>136086246.10000053</v>
      </c>
      <c r="F249" s="293">
        <f t="shared" si="35"/>
        <v>139957330.49000001</v>
      </c>
      <c r="G249" s="278">
        <v>6843944.9100000011</v>
      </c>
      <c r="H249" s="33">
        <f t="shared" si="36"/>
        <v>139957330.49000001</v>
      </c>
      <c r="I249" s="291">
        <f t="shared" si="38"/>
        <v>0</v>
      </c>
      <c r="K249" s="32"/>
    </row>
    <row r="250" spans="1:11" ht="14.4" x14ac:dyDescent="0.3">
      <c r="A250" s="52">
        <v>270</v>
      </c>
      <c r="B250" s="196" t="str">
        <f t="shared" si="34"/>
        <v>Portsmouth</v>
      </c>
      <c r="C250" s="306">
        <v>40121334.490000032</v>
      </c>
      <c r="D250" s="276">
        <v>428007.96</v>
      </c>
      <c r="E250" s="254">
        <f t="shared" si="37"/>
        <v>39693326.530000031</v>
      </c>
      <c r="F250" s="293">
        <f t="shared" si="35"/>
        <v>40657397.579999998</v>
      </c>
      <c r="G250" s="276">
        <v>36620129.76000002</v>
      </c>
      <c r="H250" s="33">
        <f t="shared" si="36"/>
        <v>40657397.579999998</v>
      </c>
      <c r="I250" s="291">
        <f t="shared" si="38"/>
        <v>0</v>
      </c>
      <c r="K250" s="32"/>
    </row>
    <row r="251" spans="1:11" ht="14.4" x14ac:dyDescent="0.3">
      <c r="A251" s="52">
        <v>280</v>
      </c>
      <c r="B251" s="196" t="str">
        <f t="shared" si="34"/>
        <v>Providence</v>
      </c>
      <c r="C251" s="306">
        <v>428390606.14999527</v>
      </c>
      <c r="D251" s="278">
        <v>369068.91000000003</v>
      </c>
      <c r="E251" s="254">
        <f t="shared" si="37"/>
        <v>428021537.23999524</v>
      </c>
      <c r="F251" s="293">
        <f t="shared" si="35"/>
        <v>428653483.27999997</v>
      </c>
      <c r="G251" s="278">
        <v>144785581.92000011</v>
      </c>
      <c r="H251" s="33">
        <f t="shared" si="36"/>
        <v>428653483.28000003</v>
      </c>
      <c r="I251" s="291">
        <f t="shared" si="38"/>
        <v>0</v>
      </c>
      <c r="K251" s="32"/>
    </row>
    <row r="252" spans="1:11" ht="14.4" x14ac:dyDescent="0.3">
      <c r="A252" s="52">
        <v>300</v>
      </c>
      <c r="B252" s="196" t="str">
        <f t="shared" si="34"/>
        <v>Scituate</v>
      </c>
      <c r="C252" s="306">
        <v>23084290.39999995</v>
      </c>
      <c r="D252" s="276">
        <v>132320.35999999999</v>
      </c>
      <c r="E252" s="254">
        <f t="shared" si="37"/>
        <v>22951970.039999951</v>
      </c>
      <c r="F252" s="293">
        <f t="shared" si="35"/>
        <v>24615579.449999999</v>
      </c>
      <c r="G252" s="276">
        <v>43764717.789999999</v>
      </c>
      <c r="H252" s="33">
        <f t="shared" si="36"/>
        <v>24615579.449999999</v>
      </c>
      <c r="I252" s="291">
        <f t="shared" si="38"/>
        <v>0</v>
      </c>
      <c r="K252" s="32"/>
    </row>
    <row r="253" spans="1:11" ht="14.4" x14ac:dyDescent="0.3">
      <c r="A253" s="52">
        <v>310</v>
      </c>
      <c r="B253" s="196" t="str">
        <f t="shared" si="34"/>
        <v>Smithfield</v>
      </c>
      <c r="C253" s="306">
        <v>40111286.289999999</v>
      </c>
      <c r="D253" s="278">
        <v>42868.18</v>
      </c>
      <c r="E253" s="254">
        <f t="shared" si="37"/>
        <v>40068418.109999999</v>
      </c>
      <c r="F253" s="293">
        <f t="shared" si="35"/>
        <v>40040517.359999999</v>
      </c>
      <c r="G253" s="278">
        <v>7988622.4599999981</v>
      </c>
      <c r="H253" s="33">
        <f t="shared" si="36"/>
        <v>40040517.359999999</v>
      </c>
      <c r="I253" s="291">
        <f t="shared" si="38"/>
        <v>0</v>
      </c>
      <c r="K253" s="32"/>
    </row>
    <row r="254" spans="1:11" ht="14.4" x14ac:dyDescent="0.3">
      <c r="A254" s="52">
        <v>320</v>
      </c>
      <c r="B254" s="196" t="str">
        <f t="shared" si="34"/>
        <v>South Kingstown</v>
      </c>
      <c r="C254" s="306">
        <v>62314780.550000072</v>
      </c>
      <c r="D254" s="276">
        <v>0</v>
      </c>
      <c r="E254" s="254">
        <f t="shared" si="37"/>
        <v>62314780.550000072</v>
      </c>
      <c r="F254" s="293">
        <f t="shared" si="35"/>
        <v>62685594.450000003</v>
      </c>
      <c r="G254" s="276">
        <v>13353856.919999991</v>
      </c>
      <c r="H254" s="33">
        <f t="shared" si="36"/>
        <v>62685594.450000003</v>
      </c>
      <c r="I254" s="291">
        <f t="shared" si="38"/>
        <v>0</v>
      </c>
      <c r="K254" s="32"/>
    </row>
    <row r="255" spans="1:11" ht="14.4" x14ac:dyDescent="0.3">
      <c r="A255" s="52">
        <v>330</v>
      </c>
      <c r="B255" s="196" t="str">
        <f t="shared" si="34"/>
        <v>Tiverton</v>
      </c>
      <c r="C255" s="306">
        <v>32156419.279999908</v>
      </c>
      <c r="D255" s="278">
        <v>335123.34999999998</v>
      </c>
      <c r="E255" s="254">
        <f t="shared" si="37"/>
        <v>31821295.929999907</v>
      </c>
      <c r="F255" s="293">
        <f t="shared" si="35"/>
        <v>32024839.329999998</v>
      </c>
      <c r="G255" s="278">
        <v>12255349.670000002</v>
      </c>
      <c r="H255" s="33">
        <f t="shared" si="36"/>
        <v>32024839.329999998</v>
      </c>
      <c r="I255" s="291">
        <f t="shared" si="38"/>
        <v>0</v>
      </c>
      <c r="K255" s="32"/>
    </row>
    <row r="256" spans="1:11" ht="14.4" x14ac:dyDescent="0.3">
      <c r="A256" s="52">
        <v>350</v>
      </c>
      <c r="B256" s="196" t="str">
        <f t="shared" si="34"/>
        <v>Warwick</v>
      </c>
      <c r="C256" s="306">
        <v>174518112.82999948</v>
      </c>
      <c r="D256" s="276">
        <v>2155551.42</v>
      </c>
      <c r="E256" s="254">
        <f t="shared" si="37"/>
        <v>172362561.40999949</v>
      </c>
      <c r="F256" s="293">
        <f t="shared" si="35"/>
        <v>174988921.72</v>
      </c>
      <c r="G256" s="276">
        <v>23443975.039999988</v>
      </c>
      <c r="H256" s="33">
        <f t="shared" si="36"/>
        <v>174988921.72</v>
      </c>
      <c r="I256" s="291">
        <f t="shared" si="38"/>
        <v>0</v>
      </c>
      <c r="K256" s="32"/>
    </row>
    <row r="257" spans="1:11" ht="14.4" x14ac:dyDescent="0.3">
      <c r="A257" s="52">
        <v>360</v>
      </c>
      <c r="B257" s="196" t="str">
        <f t="shared" si="34"/>
        <v>Westerly</v>
      </c>
      <c r="C257" s="306">
        <v>59174977.730000101</v>
      </c>
      <c r="D257" s="278">
        <v>0</v>
      </c>
      <c r="E257" s="254">
        <f t="shared" si="37"/>
        <v>59174977.730000101</v>
      </c>
      <c r="F257" s="293">
        <f t="shared" si="35"/>
        <v>59527100.920000002</v>
      </c>
      <c r="G257" s="278">
        <v>10914026.819999985</v>
      </c>
      <c r="H257" s="33">
        <f t="shared" si="36"/>
        <v>59527100.920000002</v>
      </c>
      <c r="I257" s="291">
        <f t="shared" si="38"/>
        <v>0</v>
      </c>
      <c r="K257" s="32"/>
    </row>
    <row r="258" spans="1:11" ht="14.4" x14ac:dyDescent="0.3">
      <c r="A258" s="52">
        <v>380</v>
      </c>
      <c r="B258" s="196" t="str">
        <f t="shared" si="34"/>
        <v>W Warwick</v>
      </c>
      <c r="C258" s="306">
        <v>59831349.060000107</v>
      </c>
      <c r="D258" s="276">
        <v>450158.9</v>
      </c>
      <c r="E258" s="254">
        <f t="shared" si="37"/>
        <v>59381190.160000108</v>
      </c>
      <c r="F258" s="293">
        <f t="shared" si="35"/>
        <v>60715268.119999997</v>
      </c>
      <c r="G258" s="276">
        <v>15530254.449999996</v>
      </c>
      <c r="H258" s="33">
        <f t="shared" si="36"/>
        <v>60715268.119999997</v>
      </c>
      <c r="I258" s="291">
        <f t="shared" si="38"/>
        <v>0</v>
      </c>
      <c r="K258" s="32"/>
    </row>
    <row r="259" spans="1:11" ht="14.4" x14ac:dyDescent="0.3">
      <c r="A259" s="52">
        <v>390</v>
      </c>
      <c r="B259" s="196" t="str">
        <f t="shared" si="34"/>
        <v>Woonsocket</v>
      </c>
      <c r="C259" s="306">
        <v>89745093.030000016</v>
      </c>
      <c r="D259" s="278">
        <v>3204344.7</v>
      </c>
      <c r="E259" s="254">
        <f t="shared" si="37"/>
        <v>86540748.330000013</v>
      </c>
      <c r="F259" s="293">
        <f t="shared" si="35"/>
        <v>92872257.420000002</v>
      </c>
      <c r="G259" s="278">
        <v>43745841.320000015</v>
      </c>
      <c r="H259" s="33">
        <f t="shared" si="36"/>
        <v>92872257.420000002</v>
      </c>
      <c r="I259" s="291">
        <f t="shared" si="38"/>
        <v>0</v>
      </c>
      <c r="K259" s="32"/>
    </row>
    <row r="260" spans="1:11" ht="14.4" x14ac:dyDescent="0.3">
      <c r="A260" s="52">
        <v>400</v>
      </c>
      <c r="B260" s="196" t="str">
        <f t="shared" si="34"/>
        <v>Davies</v>
      </c>
      <c r="C260" s="306">
        <v>17106818.879999965</v>
      </c>
      <c r="D260" s="276">
        <v>0</v>
      </c>
      <c r="E260" s="254">
        <f t="shared" si="37"/>
        <v>17106818.879999965</v>
      </c>
      <c r="F260" s="293">
        <f t="shared" ref="F260:F291" si="39">F187</f>
        <v>18299809.32</v>
      </c>
      <c r="G260" s="276">
        <v>0</v>
      </c>
      <c r="H260" s="33">
        <f t="shared" ref="H260:H291" si="40">G42</f>
        <v>18299809.32</v>
      </c>
      <c r="I260" s="291">
        <f t="shared" si="38"/>
        <v>0</v>
      </c>
      <c r="K260" s="32"/>
    </row>
    <row r="261" spans="1:11" ht="14.4" x14ac:dyDescent="0.3">
      <c r="A261" s="52">
        <v>410</v>
      </c>
      <c r="B261" s="196" t="str">
        <f t="shared" si="34"/>
        <v>Deaf</v>
      </c>
      <c r="C261" s="306">
        <v>8265210.879999998</v>
      </c>
      <c r="D261" s="278">
        <v>0</v>
      </c>
      <c r="E261" s="254">
        <f t="shared" si="37"/>
        <v>8265210.879999998</v>
      </c>
      <c r="F261" s="293">
        <f t="shared" si="39"/>
        <v>7224022.1900000004</v>
      </c>
      <c r="G261" s="278">
        <v>0</v>
      </c>
      <c r="H261" s="33">
        <f t="shared" si="40"/>
        <v>7224022.1899999995</v>
      </c>
      <c r="I261" s="291">
        <f t="shared" si="38"/>
        <v>0</v>
      </c>
      <c r="K261" s="32"/>
    </row>
    <row r="262" spans="1:11" ht="14.4" x14ac:dyDescent="0.3">
      <c r="A262" s="52">
        <v>420</v>
      </c>
      <c r="B262" s="196" t="s">
        <v>87</v>
      </c>
      <c r="C262" s="306">
        <v>15055533.639999991</v>
      </c>
      <c r="D262" s="276">
        <v>449540.24</v>
      </c>
      <c r="E262" s="254">
        <f t="shared" si="37"/>
        <v>14605993.399999991</v>
      </c>
      <c r="F262" s="293">
        <f t="shared" si="39"/>
        <v>16289446.91</v>
      </c>
      <c r="G262" s="276">
        <v>29553986.170000002</v>
      </c>
      <c r="H262" s="33">
        <f t="shared" si="40"/>
        <v>16289446.91</v>
      </c>
      <c r="I262" s="291">
        <f t="shared" si="38"/>
        <v>0</v>
      </c>
      <c r="K262" s="32"/>
    </row>
    <row r="263" spans="1:11" ht="14.4" x14ac:dyDescent="0.3">
      <c r="A263" s="52">
        <v>430</v>
      </c>
      <c r="B263" s="196" t="s">
        <v>379</v>
      </c>
      <c r="C263" s="306">
        <v>2621778.4</v>
      </c>
      <c r="D263" s="278">
        <v>141000</v>
      </c>
      <c r="E263" s="254">
        <f t="shared" si="37"/>
        <v>2480778.4</v>
      </c>
      <c r="F263" s="293">
        <f t="shared" si="39"/>
        <v>2993598</v>
      </c>
      <c r="G263" s="278">
        <v>5822536.8200000003</v>
      </c>
      <c r="H263" s="33">
        <f t="shared" si="40"/>
        <v>2993598</v>
      </c>
      <c r="I263" s="291">
        <f t="shared" si="38"/>
        <v>0</v>
      </c>
      <c r="K263" s="32"/>
    </row>
    <row r="264" spans="1:11" ht="14.4" x14ac:dyDescent="0.3">
      <c r="A264" s="52">
        <v>480</v>
      </c>
      <c r="B264" s="196" t="str">
        <f t="shared" ref="B264:B279" si="41">VLOOKUP(A264,num,15)</f>
        <v>Highlander</v>
      </c>
      <c r="C264" s="306">
        <v>9339771.5000000037</v>
      </c>
      <c r="D264" s="276">
        <v>551474</v>
      </c>
      <c r="E264" s="254">
        <f t="shared" si="37"/>
        <v>8788297.5000000037</v>
      </c>
      <c r="F264" s="293">
        <f t="shared" si="39"/>
        <v>9599479</v>
      </c>
      <c r="G264" s="276">
        <v>32545409</v>
      </c>
      <c r="H264" s="33">
        <f t="shared" si="40"/>
        <v>9599479</v>
      </c>
      <c r="I264" s="291">
        <f t="shared" si="38"/>
        <v>0</v>
      </c>
      <c r="K264" s="32"/>
    </row>
    <row r="265" spans="1:11" ht="14.4" x14ac:dyDescent="0.3">
      <c r="A265" s="52">
        <v>500</v>
      </c>
      <c r="B265" s="196" t="str">
        <f t="shared" si="41"/>
        <v>New England Laborers</v>
      </c>
      <c r="C265" s="306">
        <v>2643407.7200000011</v>
      </c>
      <c r="D265" s="278">
        <v>218733.81</v>
      </c>
      <c r="E265" s="254">
        <f t="shared" si="37"/>
        <v>2424673.9100000011</v>
      </c>
      <c r="F265" s="293">
        <f t="shared" si="39"/>
        <v>2564994.48</v>
      </c>
      <c r="G265" s="278">
        <v>1723305.6600000001</v>
      </c>
      <c r="H265" s="33">
        <f t="shared" si="40"/>
        <v>2564994.48</v>
      </c>
      <c r="I265" s="291">
        <f t="shared" si="38"/>
        <v>0</v>
      </c>
      <c r="K265" s="32"/>
    </row>
    <row r="266" spans="1:11" ht="14.4" x14ac:dyDescent="0.3">
      <c r="A266" s="52">
        <v>510</v>
      </c>
      <c r="B266" s="196" t="str">
        <f t="shared" si="41"/>
        <v>Cuffee</v>
      </c>
      <c r="C266" s="306">
        <v>12773425.760000005</v>
      </c>
      <c r="D266" s="276">
        <v>180756.38</v>
      </c>
      <c r="E266" s="254">
        <f t="shared" si="37"/>
        <v>12592669.380000005</v>
      </c>
      <c r="F266" s="293">
        <f t="shared" si="39"/>
        <v>13100230.609999999</v>
      </c>
      <c r="G266" s="276">
        <v>23324082.920000009</v>
      </c>
      <c r="H266" s="33">
        <f t="shared" si="40"/>
        <v>13100230.610000001</v>
      </c>
      <c r="I266" s="291">
        <f t="shared" si="38"/>
        <v>0</v>
      </c>
      <c r="K266" s="32"/>
    </row>
    <row r="267" spans="1:11" ht="14.4" x14ac:dyDescent="0.3">
      <c r="A267" s="52">
        <v>520</v>
      </c>
      <c r="B267" s="196" t="str">
        <f t="shared" si="41"/>
        <v>Kingston Hill</v>
      </c>
      <c r="C267" s="306">
        <v>3142287.97</v>
      </c>
      <c r="D267" s="278">
        <v>230447</v>
      </c>
      <c r="E267" s="254">
        <f t="shared" si="37"/>
        <v>2911840.97</v>
      </c>
      <c r="F267" s="293">
        <f t="shared" si="39"/>
        <v>3078731</v>
      </c>
      <c r="G267" s="278">
        <v>8234001</v>
      </c>
      <c r="H267" s="33">
        <f t="shared" si="40"/>
        <v>3078731</v>
      </c>
      <c r="I267" s="291">
        <f t="shared" si="38"/>
        <v>0</v>
      </c>
      <c r="K267" s="32"/>
    </row>
    <row r="268" spans="1:11" ht="14.4" x14ac:dyDescent="0.3">
      <c r="A268" s="52">
        <v>530</v>
      </c>
      <c r="B268" s="196" t="str">
        <f t="shared" si="41"/>
        <v>International</v>
      </c>
      <c r="C268" s="306">
        <v>5497563.0199999996</v>
      </c>
      <c r="D268" s="276">
        <v>247958</v>
      </c>
      <c r="E268" s="254">
        <f t="shared" si="37"/>
        <v>5249605.0199999996</v>
      </c>
      <c r="F268" s="293">
        <f t="shared" si="39"/>
        <v>5532679</v>
      </c>
      <c r="G268" s="276">
        <v>6828013</v>
      </c>
      <c r="H268" s="33">
        <f t="shared" si="40"/>
        <v>5532679</v>
      </c>
      <c r="I268" s="291">
        <f t="shared" si="38"/>
        <v>0</v>
      </c>
      <c r="K268" s="32"/>
    </row>
    <row r="269" spans="1:11" ht="14.4" x14ac:dyDescent="0.3">
      <c r="A269" s="52">
        <v>540</v>
      </c>
      <c r="B269" s="196" t="str">
        <f t="shared" si="41"/>
        <v>Blackstone</v>
      </c>
      <c r="C269" s="306">
        <v>4875705.7200000016</v>
      </c>
      <c r="D269" s="278">
        <v>223822.2</v>
      </c>
      <c r="E269" s="254">
        <f t="shared" si="37"/>
        <v>4651883.5200000014</v>
      </c>
      <c r="F269" s="293">
        <f t="shared" si="39"/>
        <v>5728457.9000000004</v>
      </c>
      <c r="G269" s="278">
        <v>8579367.2300000004</v>
      </c>
      <c r="H269" s="33">
        <f t="shared" si="40"/>
        <v>5728457.9000000004</v>
      </c>
      <c r="I269" s="291">
        <f t="shared" si="38"/>
        <v>0</v>
      </c>
      <c r="K269" s="32"/>
    </row>
    <row r="270" spans="1:11" ht="14.4" x14ac:dyDescent="0.3">
      <c r="A270" s="52">
        <v>550</v>
      </c>
      <c r="B270" s="196" t="str">
        <f t="shared" si="41"/>
        <v>Compass</v>
      </c>
      <c r="C270" s="306">
        <v>2925224.03</v>
      </c>
      <c r="D270" s="276">
        <v>304582</v>
      </c>
      <c r="E270" s="254">
        <f t="shared" si="37"/>
        <v>2620642.0299999998</v>
      </c>
      <c r="F270" s="293">
        <f t="shared" si="39"/>
        <v>2905490</v>
      </c>
      <c r="G270" s="276">
        <v>7496302</v>
      </c>
      <c r="H270" s="33">
        <f t="shared" si="40"/>
        <v>2905490</v>
      </c>
      <c r="I270" s="291">
        <f t="shared" si="38"/>
        <v>0</v>
      </c>
      <c r="K270" s="32"/>
    </row>
    <row r="271" spans="1:11" ht="14.4" x14ac:dyDescent="0.3">
      <c r="A271" s="52">
        <v>560</v>
      </c>
      <c r="B271" s="196" t="str">
        <f t="shared" si="41"/>
        <v>Times 2</v>
      </c>
      <c r="C271" s="306">
        <v>12192543.969999988</v>
      </c>
      <c r="D271" s="278">
        <v>1281968.33</v>
      </c>
      <c r="E271" s="254">
        <f t="shared" si="37"/>
        <v>10910575.639999988</v>
      </c>
      <c r="F271" s="293">
        <f t="shared" si="39"/>
        <v>12017165.369999999</v>
      </c>
      <c r="G271" s="278">
        <v>107834502.03000003</v>
      </c>
      <c r="H271" s="33">
        <f t="shared" si="40"/>
        <v>12017165.370000001</v>
      </c>
      <c r="I271" s="291">
        <f t="shared" si="38"/>
        <v>0</v>
      </c>
      <c r="K271" s="32"/>
    </row>
    <row r="272" spans="1:11" ht="14.4" x14ac:dyDescent="0.3">
      <c r="A272" s="52">
        <v>570</v>
      </c>
      <c r="B272" s="196" t="str">
        <f t="shared" si="41"/>
        <v>ACES</v>
      </c>
      <c r="C272" s="306">
        <v>3470214.19</v>
      </c>
      <c r="D272" s="276">
        <v>84000</v>
      </c>
      <c r="E272" s="254">
        <f t="shared" si="37"/>
        <v>3386214.19</v>
      </c>
      <c r="F272" s="293">
        <f t="shared" si="39"/>
        <v>3587340.2</v>
      </c>
      <c r="G272" s="276">
        <v>4293348.9299999988</v>
      </c>
      <c r="H272" s="33">
        <f t="shared" si="40"/>
        <v>3587340.2</v>
      </c>
      <c r="I272" s="291">
        <f t="shared" si="38"/>
        <v>0</v>
      </c>
      <c r="K272" s="32"/>
    </row>
    <row r="273" spans="1:11" ht="14.4" x14ac:dyDescent="0.3">
      <c r="A273" s="52">
        <v>580</v>
      </c>
      <c r="B273" s="196" t="str">
        <f t="shared" si="41"/>
        <v>Beacon</v>
      </c>
      <c r="C273" s="306">
        <v>4823360.3899999987</v>
      </c>
      <c r="D273" s="278">
        <v>277511.44999999995</v>
      </c>
      <c r="E273" s="254">
        <f t="shared" si="37"/>
        <v>4545848.9399999985</v>
      </c>
      <c r="F273" s="293">
        <f t="shared" si="39"/>
        <v>5380306.0499999998</v>
      </c>
      <c r="G273" s="278">
        <v>5940253.6200000048</v>
      </c>
      <c r="H273" s="33">
        <f t="shared" si="40"/>
        <v>5380306.0499999998</v>
      </c>
      <c r="I273" s="291">
        <f t="shared" si="38"/>
        <v>0</v>
      </c>
      <c r="K273" s="32"/>
    </row>
    <row r="274" spans="1:11" ht="14.4" x14ac:dyDescent="0.3">
      <c r="A274" s="52">
        <v>590</v>
      </c>
      <c r="B274" s="196" t="str">
        <f t="shared" si="41"/>
        <v>Learning Community</v>
      </c>
      <c r="C274" s="306">
        <v>9976306.1299999952</v>
      </c>
      <c r="D274" s="276">
        <v>367009.23</v>
      </c>
      <c r="E274" s="254">
        <f t="shared" si="37"/>
        <v>9609296.8999999948</v>
      </c>
      <c r="F274" s="293">
        <f t="shared" si="39"/>
        <v>10350866.77</v>
      </c>
      <c r="G274" s="276">
        <v>26717693.919999994</v>
      </c>
      <c r="H274" s="33">
        <f t="shared" si="40"/>
        <v>10350866.770000001</v>
      </c>
      <c r="I274" s="291">
        <f t="shared" si="38"/>
        <v>0</v>
      </c>
      <c r="K274" s="32"/>
    </row>
    <row r="275" spans="1:11" ht="14.4" x14ac:dyDescent="0.3">
      <c r="A275" s="52">
        <v>600</v>
      </c>
      <c r="B275" s="196" t="str">
        <f t="shared" si="41"/>
        <v>Segue</v>
      </c>
      <c r="C275" s="306">
        <v>4041687.9999999991</v>
      </c>
      <c r="D275" s="278">
        <v>165635</v>
      </c>
      <c r="E275" s="254">
        <f t="shared" si="37"/>
        <v>3876052.9999999991</v>
      </c>
      <c r="F275" s="293">
        <f t="shared" si="39"/>
        <v>4170493</v>
      </c>
      <c r="G275" s="278">
        <v>5555577</v>
      </c>
      <c r="H275" s="33">
        <f t="shared" si="40"/>
        <v>4170493</v>
      </c>
      <c r="I275" s="291">
        <f t="shared" si="38"/>
        <v>0</v>
      </c>
      <c r="K275" s="32"/>
    </row>
    <row r="276" spans="1:11" ht="14.4" x14ac:dyDescent="0.3">
      <c r="A276" s="52">
        <v>610</v>
      </c>
      <c r="B276" s="196" t="str">
        <f t="shared" si="41"/>
        <v>RIMA-BV</v>
      </c>
      <c r="C276" s="306">
        <v>25871235.43000003</v>
      </c>
      <c r="D276" s="276">
        <v>2749858.15</v>
      </c>
      <c r="E276" s="254">
        <f t="shared" si="37"/>
        <v>23121377.280000031</v>
      </c>
      <c r="F276" s="293">
        <f t="shared" si="39"/>
        <v>27119121.5</v>
      </c>
      <c r="G276" s="276">
        <v>28116512.249999996</v>
      </c>
      <c r="H276" s="33">
        <f t="shared" si="40"/>
        <v>27119121.5</v>
      </c>
      <c r="I276" s="291">
        <f t="shared" si="38"/>
        <v>0</v>
      </c>
      <c r="K276" s="32"/>
    </row>
    <row r="277" spans="1:11" ht="14.4" x14ac:dyDescent="0.3">
      <c r="A277" s="52">
        <v>620</v>
      </c>
      <c r="B277" s="196" t="str">
        <f t="shared" si="41"/>
        <v>Greene</v>
      </c>
      <c r="C277" s="306">
        <v>4225989.9899999993</v>
      </c>
      <c r="D277" s="278">
        <v>1100792</v>
      </c>
      <c r="E277" s="254">
        <f t="shared" si="37"/>
        <v>3125197.9899999993</v>
      </c>
      <c r="F277" s="293">
        <f t="shared" si="39"/>
        <v>3249950</v>
      </c>
      <c r="G277" s="278">
        <v>7084341</v>
      </c>
      <c r="H277" s="33">
        <f t="shared" si="40"/>
        <v>3249950</v>
      </c>
      <c r="I277" s="291">
        <f t="shared" si="38"/>
        <v>0</v>
      </c>
      <c r="K277" s="32"/>
    </row>
    <row r="278" spans="1:11" ht="14.4" x14ac:dyDescent="0.3">
      <c r="A278" s="52">
        <v>630</v>
      </c>
      <c r="B278" s="196" t="str">
        <f t="shared" si="41"/>
        <v>Trinity</v>
      </c>
      <c r="C278" s="306">
        <v>3415511.4799999991</v>
      </c>
      <c r="D278" s="276">
        <v>0</v>
      </c>
      <c r="E278" s="254">
        <f t="shared" si="37"/>
        <v>3415511.4799999991</v>
      </c>
      <c r="F278" s="293">
        <f t="shared" si="39"/>
        <v>3531215.33</v>
      </c>
      <c r="G278" s="276">
        <v>2259436.89</v>
      </c>
      <c r="H278" s="33">
        <f t="shared" si="40"/>
        <v>3531215.33</v>
      </c>
      <c r="I278" s="291">
        <f t="shared" si="38"/>
        <v>0</v>
      </c>
      <c r="K278" s="32"/>
    </row>
    <row r="279" spans="1:11" ht="14.4" x14ac:dyDescent="0.3">
      <c r="A279" s="52">
        <v>640</v>
      </c>
      <c r="B279" s="196" t="str">
        <f t="shared" si="41"/>
        <v>RINI</v>
      </c>
      <c r="C279" s="306">
        <v>4427741.0500000007</v>
      </c>
      <c r="D279" s="278">
        <v>610643</v>
      </c>
      <c r="E279" s="254">
        <f t="shared" si="37"/>
        <v>3817098.0500000007</v>
      </c>
      <c r="F279" s="293">
        <f t="shared" si="39"/>
        <v>4768818</v>
      </c>
      <c r="G279" s="278">
        <v>2860571</v>
      </c>
      <c r="H279" s="33">
        <f t="shared" si="40"/>
        <v>4768818</v>
      </c>
      <c r="I279" s="291">
        <f t="shared" si="38"/>
        <v>0</v>
      </c>
      <c r="K279" s="32"/>
    </row>
    <row r="280" spans="1:11" ht="14.4" x14ac:dyDescent="0.3">
      <c r="A280" s="52">
        <v>650</v>
      </c>
      <c r="B280" s="196" t="s">
        <v>382</v>
      </c>
      <c r="C280" s="306">
        <v>3457504.5699999989</v>
      </c>
      <c r="D280" s="276">
        <v>535289.07999999996</v>
      </c>
      <c r="E280" s="254">
        <f t="shared" si="37"/>
        <v>2922215.4899999988</v>
      </c>
      <c r="F280" s="293">
        <f t="shared" si="39"/>
        <v>3977782.89</v>
      </c>
      <c r="G280" s="276">
        <v>4500466.3600000003</v>
      </c>
      <c r="H280" s="33">
        <f t="shared" si="40"/>
        <v>3977782.89</v>
      </c>
      <c r="I280" s="291">
        <f t="shared" si="38"/>
        <v>0</v>
      </c>
      <c r="K280" s="32"/>
    </row>
    <row r="281" spans="1:11" ht="14.4" x14ac:dyDescent="0.3">
      <c r="A281" s="52">
        <v>660</v>
      </c>
      <c r="B281" s="196" t="s">
        <v>380</v>
      </c>
      <c r="C281" s="306">
        <v>2599432.1599999978</v>
      </c>
      <c r="D281" s="278">
        <v>144369.64000000001</v>
      </c>
      <c r="E281" s="254">
        <f t="shared" si="37"/>
        <v>2455062.5199999977</v>
      </c>
      <c r="F281" s="293">
        <f t="shared" si="39"/>
        <v>2648683.0299999998</v>
      </c>
      <c r="G281" s="278">
        <v>2521996.4600000009</v>
      </c>
      <c r="H281" s="33">
        <f t="shared" si="40"/>
        <v>2648683.0299999998</v>
      </c>
      <c r="I281" s="291">
        <f t="shared" si="38"/>
        <v>0</v>
      </c>
      <c r="K281" s="32"/>
    </row>
    <row r="282" spans="1:11" ht="14.4" x14ac:dyDescent="0.3">
      <c r="A282" s="52">
        <v>671</v>
      </c>
      <c r="B282" s="196" t="s">
        <v>381</v>
      </c>
      <c r="C282" s="306">
        <v>15331875.379999973</v>
      </c>
      <c r="D282" s="276">
        <v>448944</v>
      </c>
      <c r="E282" s="254">
        <f t="shared" si="37"/>
        <v>14882931.379999973</v>
      </c>
      <c r="F282" s="293">
        <f t="shared" si="39"/>
        <v>16235517.609999999</v>
      </c>
      <c r="G282" s="276">
        <v>19456345</v>
      </c>
      <c r="H282" s="33">
        <f t="shared" si="40"/>
        <v>16235517.609999999</v>
      </c>
      <c r="I282" s="291">
        <f t="shared" si="38"/>
        <v>0</v>
      </c>
      <c r="K282" s="32"/>
    </row>
    <row r="283" spans="1:11" ht="14.4" x14ac:dyDescent="0.3">
      <c r="A283" s="52">
        <v>680</v>
      </c>
      <c r="B283" s="196" t="s">
        <v>407</v>
      </c>
      <c r="C283" s="306">
        <v>2073922.0099999998</v>
      </c>
      <c r="D283" s="278">
        <v>392750</v>
      </c>
      <c r="E283" s="254">
        <f t="shared" si="37"/>
        <v>1681172.0099999998</v>
      </c>
      <c r="F283" s="293">
        <f t="shared" si="39"/>
        <v>2289898</v>
      </c>
      <c r="G283" s="278">
        <v>1005786</v>
      </c>
      <c r="H283" s="33">
        <f t="shared" si="40"/>
        <v>2289898</v>
      </c>
      <c r="I283" s="291">
        <f t="shared" si="38"/>
        <v>0</v>
      </c>
      <c r="K283" s="32"/>
    </row>
    <row r="284" spans="1:11" ht="14.4" x14ac:dyDescent="0.3">
      <c r="A284" s="52">
        <v>690</v>
      </c>
      <c r="B284" s="196" t="s">
        <v>408</v>
      </c>
      <c r="C284" s="306">
        <v>1719187.99</v>
      </c>
      <c r="D284" s="276">
        <v>119936</v>
      </c>
      <c r="E284" s="254">
        <f t="shared" si="37"/>
        <v>1599251.99</v>
      </c>
      <c r="F284" s="293">
        <f t="shared" si="39"/>
        <v>1674526</v>
      </c>
      <c r="G284" s="276">
        <v>1058819</v>
      </c>
      <c r="H284" s="33">
        <f t="shared" si="40"/>
        <v>1674526</v>
      </c>
      <c r="I284" s="291">
        <f t="shared" si="38"/>
        <v>0</v>
      </c>
      <c r="K284" s="32"/>
    </row>
    <row r="285" spans="1:11" ht="14.4" x14ac:dyDescent="0.3">
      <c r="A285" s="52">
        <v>700</v>
      </c>
      <c r="B285" s="196" t="s">
        <v>419</v>
      </c>
      <c r="C285" s="306">
        <v>1890202.9999999998</v>
      </c>
      <c r="D285" s="276">
        <v>27503</v>
      </c>
      <c r="E285" s="254">
        <f t="shared" si="37"/>
        <v>1862699.9999999998</v>
      </c>
      <c r="F285" s="293">
        <f t="shared" si="39"/>
        <v>2071071</v>
      </c>
      <c r="G285" s="276">
        <v>944287</v>
      </c>
      <c r="H285" s="33">
        <f t="shared" si="40"/>
        <v>2071071</v>
      </c>
      <c r="I285" s="291">
        <f t="shared" si="38"/>
        <v>0</v>
      </c>
      <c r="K285" s="32"/>
    </row>
    <row r="286" spans="1:11" ht="14.4" x14ac:dyDescent="0.3">
      <c r="A286" s="52">
        <v>960</v>
      </c>
      <c r="B286" s="196" t="str">
        <f t="shared" ref="B286:B289" si="42">VLOOKUP(A286,num,15)</f>
        <v>Bristol-Warren</v>
      </c>
      <c r="C286" s="306">
        <v>61301584.849999763</v>
      </c>
      <c r="D286" s="278">
        <v>5187556.9000000004</v>
      </c>
      <c r="E286" s="254">
        <f t="shared" si="37"/>
        <v>56114027.949999765</v>
      </c>
      <c r="F286" s="293">
        <f t="shared" ref="F286:F289" si="43">F214</f>
        <v>60385869.18</v>
      </c>
      <c r="G286" s="278">
        <v>19380655.87000002</v>
      </c>
      <c r="H286" s="33">
        <f>G69</f>
        <v>60385869.18</v>
      </c>
      <c r="I286" s="291">
        <f t="shared" si="38"/>
        <v>0</v>
      </c>
      <c r="K286" s="32"/>
    </row>
    <row r="287" spans="1:11" ht="14.4" x14ac:dyDescent="0.3">
      <c r="A287" s="52">
        <v>970</v>
      </c>
      <c r="B287" s="196" t="str">
        <f t="shared" si="42"/>
        <v>Exeter-W. Greenwich</v>
      </c>
      <c r="C287" s="306">
        <v>33447713.889999915</v>
      </c>
      <c r="D287" s="276">
        <v>1168701.22</v>
      </c>
      <c r="E287" s="254">
        <f t="shared" si="37"/>
        <v>32279012.669999916</v>
      </c>
      <c r="F287" s="293">
        <f t="shared" si="43"/>
        <v>33605247.32</v>
      </c>
      <c r="G287" s="276">
        <v>9213661.4900000021</v>
      </c>
      <c r="H287" s="33">
        <f>G70</f>
        <v>33605247.32</v>
      </c>
      <c r="I287" s="291">
        <f t="shared" si="38"/>
        <v>0</v>
      </c>
      <c r="K287" s="32"/>
    </row>
    <row r="288" spans="1:11" ht="14.4" x14ac:dyDescent="0.3">
      <c r="A288" s="52">
        <v>980</v>
      </c>
      <c r="B288" s="196" t="str">
        <f t="shared" si="42"/>
        <v>Chariho</v>
      </c>
      <c r="C288" s="306">
        <v>70939681.009999886</v>
      </c>
      <c r="D288" s="278">
        <v>14257280.450000001</v>
      </c>
      <c r="E288" s="254">
        <f t="shared" si="37"/>
        <v>56682400.559999883</v>
      </c>
      <c r="F288" s="293">
        <f t="shared" si="43"/>
        <v>75924191.420000002</v>
      </c>
      <c r="G288" s="278">
        <v>36560148.849999987</v>
      </c>
      <c r="H288" s="33">
        <f>G71</f>
        <v>75924191.420000002</v>
      </c>
      <c r="I288" s="291">
        <f t="shared" si="38"/>
        <v>0</v>
      </c>
      <c r="K288" s="32"/>
    </row>
    <row r="289" spans="1:11" ht="14.4" x14ac:dyDescent="0.3">
      <c r="A289" s="52">
        <v>990</v>
      </c>
      <c r="B289" s="196" t="str">
        <f t="shared" si="42"/>
        <v>Foster-Glocester</v>
      </c>
      <c r="C289" s="306">
        <v>27928558.52</v>
      </c>
      <c r="D289" s="276">
        <v>5532929.9000000004</v>
      </c>
      <c r="E289" s="254">
        <f t="shared" si="37"/>
        <v>22395628.619999997</v>
      </c>
      <c r="F289" s="293">
        <f t="shared" si="43"/>
        <v>27216475.899999999</v>
      </c>
      <c r="G289" s="276">
        <v>14624958.780000003</v>
      </c>
      <c r="H289" s="33">
        <f>G72</f>
        <v>27216475.899999999</v>
      </c>
      <c r="I289" s="291">
        <f t="shared" si="38"/>
        <v>0</v>
      </c>
      <c r="K289" s="32"/>
    </row>
    <row r="290" spans="1:11" x14ac:dyDescent="0.3">
      <c r="A290" s="52">
        <v>90000</v>
      </c>
      <c r="B290" s="53" t="s">
        <v>44</v>
      </c>
      <c r="C290" s="305">
        <f>SUM(C228:C289)</f>
        <v>2527278290.7899942</v>
      </c>
      <c r="D290" s="305">
        <f t="shared" ref="D290:G290" si="44">SUM(D228:D289)</f>
        <v>56992169.159999989</v>
      </c>
      <c r="E290" s="305">
        <f t="shared" si="44"/>
        <v>2470286121.6299944</v>
      </c>
      <c r="F290" s="305">
        <f t="shared" si="44"/>
        <v>2547314760.7100005</v>
      </c>
      <c r="G290" s="305">
        <f t="shared" si="44"/>
        <v>1032372814.0500001</v>
      </c>
      <c r="K290" s="32"/>
    </row>
    <row r="291" spans="1:11" x14ac:dyDescent="0.3">
      <c r="C291" s="32"/>
      <c r="D291" s="32"/>
      <c r="E291" s="32"/>
      <c r="F291" s="32"/>
      <c r="G291" s="210"/>
      <c r="K291" s="32"/>
    </row>
    <row r="292" spans="1:11" x14ac:dyDescent="0.3">
      <c r="B292" s="165" t="s">
        <v>388</v>
      </c>
      <c r="D292" s="210"/>
      <c r="E292" s="210"/>
      <c r="F292" s="223">
        <f>M144</f>
        <v>2547314760.7100005</v>
      </c>
      <c r="G292" s="210"/>
      <c r="K292" s="32"/>
    </row>
    <row r="293" spans="1:11" x14ac:dyDescent="0.3">
      <c r="K293" s="32"/>
    </row>
    <row r="294" spans="1:11" x14ac:dyDescent="0.3">
      <c r="B294" s="165" t="s">
        <v>328</v>
      </c>
      <c r="F294" s="212">
        <f>F290-F292</f>
        <v>0</v>
      </c>
      <c r="K294" s="32"/>
    </row>
    <row r="295" spans="1:11" x14ac:dyDescent="0.3">
      <c r="C295" s="14" t="s">
        <v>43</v>
      </c>
      <c r="K295" s="32"/>
    </row>
    <row r="296" spans="1:11" x14ac:dyDescent="0.3">
      <c r="A296" s="19">
        <v>10</v>
      </c>
      <c r="B296" s="20" t="s">
        <v>69</v>
      </c>
      <c r="C296" s="126">
        <v>3336.8888888888887</v>
      </c>
      <c r="K296" s="32"/>
    </row>
    <row r="297" spans="1:11" x14ac:dyDescent="0.3">
      <c r="A297" s="19">
        <v>30</v>
      </c>
      <c r="B297" s="24" t="s">
        <v>73</v>
      </c>
      <c r="C297" s="126">
        <v>2309.6333333333337</v>
      </c>
      <c r="K297" s="32"/>
    </row>
    <row r="298" spans="1:11" x14ac:dyDescent="0.3">
      <c r="A298" s="19">
        <v>40</v>
      </c>
      <c r="B298" s="24" t="s">
        <v>74</v>
      </c>
      <c r="C298" s="126">
        <v>2640.5745856353587</v>
      </c>
      <c r="K298" s="32"/>
    </row>
    <row r="299" spans="1:11" x14ac:dyDescent="0.3">
      <c r="A299" s="19">
        <v>60</v>
      </c>
      <c r="B299" s="24" t="s">
        <v>0</v>
      </c>
      <c r="C299" s="126">
        <v>4652.2158666666683</v>
      </c>
      <c r="K299" s="32"/>
    </row>
    <row r="300" spans="1:11" x14ac:dyDescent="0.3">
      <c r="A300" s="19">
        <v>70</v>
      </c>
      <c r="B300" s="24" t="s">
        <v>1</v>
      </c>
      <c r="C300" s="126">
        <v>10179.916666666659</v>
      </c>
      <c r="K300" s="32"/>
    </row>
    <row r="301" spans="1:11" x14ac:dyDescent="0.3">
      <c r="A301" s="19">
        <v>80</v>
      </c>
      <c r="B301" s="24" t="s">
        <v>2</v>
      </c>
      <c r="C301" s="126">
        <v>4557.6444444444442</v>
      </c>
      <c r="K301" s="32"/>
    </row>
    <row r="302" spans="1:11" x14ac:dyDescent="0.3">
      <c r="A302" s="19">
        <v>90</v>
      </c>
      <c r="B302" s="24" t="s">
        <v>3</v>
      </c>
      <c r="C302" s="126">
        <v>2483.9611111111112</v>
      </c>
      <c r="K302" s="32"/>
    </row>
    <row r="303" spans="1:11" x14ac:dyDescent="0.3">
      <c r="A303" s="26">
        <v>100</v>
      </c>
      <c r="B303" s="24" t="s">
        <v>4</v>
      </c>
      <c r="C303" s="126">
        <v>5208.3478000000005</v>
      </c>
      <c r="K303" s="32"/>
    </row>
    <row r="304" spans="1:11" x14ac:dyDescent="0.3">
      <c r="A304" s="26">
        <v>120</v>
      </c>
      <c r="B304" s="24" t="s">
        <v>5</v>
      </c>
      <c r="C304" s="126">
        <v>264.89999999999998</v>
      </c>
      <c r="K304" s="32"/>
    </row>
    <row r="305" spans="1:11" x14ac:dyDescent="0.3">
      <c r="A305" s="26">
        <v>130</v>
      </c>
      <c r="B305" s="24" t="s">
        <v>6</v>
      </c>
      <c r="C305" s="126">
        <v>551.00555555555547</v>
      </c>
      <c r="K305" s="32"/>
    </row>
    <row r="306" spans="1:11" x14ac:dyDescent="0.3">
      <c r="A306" s="26">
        <v>150</v>
      </c>
      <c r="B306" s="24" t="s">
        <v>7</v>
      </c>
      <c r="C306" s="126">
        <v>474.37222222222226</v>
      </c>
      <c r="K306" s="32"/>
    </row>
    <row r="307" spans="1:11" x14ac:dyDescent="0.3">
      <c r="A307" s="26">
        <v>160</v>
      </c>
      <c r="B307" s="24" t="s">
        <v>8</v>
      </c>
      <c r="C307" s="126">
        <v>3165.422222222222</v>
      </c>
      <c r="K307" s="32"/>
    </row>
    <row r="308" spans="1:11" x14ac:dyDescent="0.3">
      <c r="A308" s="26">
        <v>170</v>
      </c>
      <c r="B308" s="24" t="s">
        <v>9</v>
      </c>
      <c r="C308" s="126">
        <v>2978.7252747252746</v>
      </c>
      <c r="K308" s="32"/>
    </row>
    <row r="309" spans="1:11" x14ac:dyDescent="0.3">
      <c r="A309" s="26">
        <v>180</v>
      </c>
      <c r="B309" s="24" t="s">
        <v>10</v>
      </c>
      <c r="C309" s="126">
        <v>244.74444444444444</v>
      </c>
      <c r="K309" s="32"/>
    </row>
    <row r="310" spans="1:11" x14ac:dyDescent="0.3">
      <c r="A310" s="26">
        <v>190</v>
      </c>
      <c r="B310" s="24" t="s">
        <v>11</v>
      </c>
      <c r="C310" s="126">
        <v>2185.0666666666666</v>
      </c>
      <c r="K310" s="32"/>
    </row>
    <row r="311" spans="1:11" x14ac:dyDescent="0.3">
      <c r="A311" s="26">
        <v>200</v>
      </c>
      <c r="B311" s="24" t="s">
        <v>12</v>
      </c>
      <c r="C311" s="126">
        <v>1302.0833333333333</v>
      </c>
      <c r="K311" s="32"/>
    </row>
    <row r="312" spans="1:11" x14ac:dyDescent="0.3">
      <c r="A312" s="26">
        <v>210</v>
      </c>
      <c r="B312" s="24" t="s">
        <v>13</v>
      </c>
      <c r="C312" s="126">
        <v>2142.9093406593411</v>
      </c>
      <c r="K312" s="32"/>
    </row>
    <row r="313" spans="1:11" x14ac:dyDescent="0.3">
      <c r="A313" s="26">
        <v>220</v>
      </c>
      <c r="B313" s="24" t="s">
        <v>14</v>
      </c>
      <c r="C313" s="126">
        <v>114.63888888888889</v>
      </c>
      <c r="K313" s="32"/>
    </row>
    <row r="314" spans="1:11" x14ac:dyDescent="0.3">
      <c r="A314" s="26">
        <v>230</v>
      </c>
      <c r="B314" s="24" t="s">
        <v>120</v>
      </c>
      <c r="C314" s="126">
        <v>3971.8083333333338</v>
      </c>
      <c r="K314" s="32"/>
    </row>
    <row r="315" spans="1:11" x14ac:dyDescent="0.3">
      <c r="A315" s="26">
        <v>240</v>
      </c>
      <c r="B315" s="24" t="s">
        <v>121</v>
      </c>
      <c r="C315" s="126">
        <v>3471.3083333333334</v>
      </c>
      <c r="K315" s="32"/>
    </row>
    <row r="316" spans="1:11" x14ac:dyDescent="0.3">
      <c r="A316" s="26">
        <v>250</v>
      </c>
      <c r="B316" s="24" t="s">
        <v>122</v>
      </c>
      <c r="C316" s="126">
        <v>1689.7444444444445</v>
      </c>
      <c r="K316" s="32"/>
    </row>
    <row r="317" spans="1:11" x14ac:dyDescent="0.3">
      <c r="A317" s="26">
        <v>260</v>
      </c>
      <c r="B317" s="24" t="s">
        <v>15</v>
      </c>
      <c r="C317" s="126">
        <v>8953.35</v>
      </c>
      <c r="K317" s="32"/>
    </row>
    <row r="318" spans="1:11" x14ac:dyDescent="0.3">
      <c r="A318" s="26">
        <v>270</v>
      </c>
      <c r="B318" s="24" t="s">
        <v>16</v>
      </c>
      <c r="C318" s="126">
        <v>2453.9</v>
      </c>
      <c r="K318" s="32"/>
    </row>
    <row r="319" spans="1:11" x14ac:dyDescent="0.3">
      <c r="A319" s="26">
        <v>280</v>
      </c>
      <c r="B319" s="24" t="s">
        <v>17</v>
      </c>
      <c r="C319" s="126">
        <v>23164.444444444445</v>
      </c>
      <c r="K319" s="32"/>
    </row>
    <row r="320" spans="1:11" x14ac:dyDescent="0.3">
      <c r="A320" s="26">
        <v>300</v>
      </c>
      <c r="B320" s="24" t="s">
        <v>18</v>
      </c>
      <c r="C320" s="126">
        <v>1277.3861111111112</v>
      </c>
      <c r="K320" s="32"/>
    </row>
    <row r="321" spans="1:11" x14ac:dyDescent="0.3">
      <c r="A321" s="26">
        <v>310</v>
      </c>
      <c r="B321" s="24" t="s">
        <v>19</v>
      </c>
      <c r="C321" s="126">
        <v>2384.3000000000002</v>
      </c>
      <c r="K321" s="32"/>
    </row>
    <row r="322" spans="1:11" x14ac:dyDescent="0.3">
      <c r="A322" s="26">
        <v>320</v>
      </c>
      <c r="B322" s="24" t="s">
        <v>123</v>
      </c>
      <c r="C322" s="126">
        <v>3119.5138888888891</v>
      </c>
      <c r="K322" s="32"/>
    </row>
    <row r="323" spans="1:11" x14ac:dyDescent="0.3">
      <c r="A323" s="26">
        <v>330</v>
      </c>
      <c r="B323" s="24" t="s">
        <v>20</v>
      </c>
      <c r="C323" s="126">
        <v>1824.6777777777777</v>
      </c>
      <c r="K323" s="32"/>
    </row>
    <row r="324" spans="1:11" x14ac:dyDescent="0.3">
      <c r="A324" s="26">
        <v>350</v>
      </c>
      <c r="B324" s="24" t="s">
        <v>21</v>
      </c>
      <c r="C324" s="126">
        <v>9044.8694444444463</v>
      </c>
      <c r="K324" s="32"/>
    </row>
    <row r="325" spans="1:11" x14ac:dyDescent="0.3">
      <c r="A325" s="26">
        <v>360</v>
      </c>
      <c r="B325" s="24" t="s">
        <v>22</v>
      </c>
      <c r="C325" s="126">
        <v>2810.0906593406598</v>
      </c>
      <c r="K325" s="32"/>
    </row>
    <row r="326" spans="1:11" x14ac:dyDescent="0.3">
      <c r="A326" s="26">
        <v>380</v>
      </c>
      <c r="B326" s="24" t="s">
        <v>23</v>
      </c>
      <c r="C326" s="126">
        <v>3414.9722222222222</v>
      </c>
      <c r="K326" s="32"/>
    </row>
    <row r="327" spans="1:11" x14ac:dyDescent="0.3">
      <c r="A327" s="26">
        <v>390</v>
      </c>
      <c r="B327" s="24" t="s">
        <v>24</v>
      </c>
      <c r="C327" s="126">
        <v>5862.4472444444446</v>
      </c>
      <c r="K327" s="32"/>
    </row>
    <row r="328" spans="1:11" x14ac:dyDescent="0.3">
      <c r="A328" s="26">
        <v>400</v>
      </c>
      <c r="B328" s="24" t="s">
        <v>339</v>
      </c>
      <c r="C328" s="126">
        <v>803.52222222222224</v>
      </c>
      <c r="K328" s="32"/>
    </row>
    <row r="329" spans="1:11" x14ac:dyDescent="0.3">
      <c r="A329" s="26">
        <v>410</v>
      </c>
      <c r="B329" s="24" t="s">
        <v>338</v>
      </c>
      <c r="C329" s="126">
        <v>71.888888888888886</v>
      </c>
      <c r="K329" s="32"/>
    </row>
    <row r="330" spans="1:11" x14ac:dyDescent="0.3">
      <c r="A330" s="26">
        <v>420</v>
      </c>
      <c r="B330" s="24" t="s">
        <v>341</v>
      </c>
      <c r="C330" s="126">
        <v>800.33333333333337</v>
      </c>
      <c r="K330" s="32"/>
    </row>
    <row r="331" spans="1:11" x14ac:dyDescent="0.3">
      <c r="A331" s="26">
        <v>430</v>
      </c>
      <c r="B331" s="24" t="s">
        <v>379</v>
      </c>
      <c r="C331" s="126">
        <v>138.51381215469613</v>
      </c>
      <c r="K331" s="32"/>
    </row>
    <row r="332" spans="1:11" x14ac:dyDescent="0.3">
      <c r="A332" s="26">
        <v>480</v>
      </c>
      <c r="B332" s="27" t="s">
        <v>124</v>
      </c>
      <c r="C332" s="126">
        <v>515.58333333333326</v>
      </c>
      <c r="K332" s="32"/>
    </row>
    <row r="333" spans="1:11" x14ac:dyDescent="0.3">
      <c r="A333" s="26">
        <v>500</v>
      </c>
      <c r="B333" s="27" t="s">
        <v>125</v>
      </c>
      <c r="C333" s="126">
        <v>160.29444444444445</v>
      </c>
      <c r="K333" s="32"/>
    </row>
    <row r="334" spans="1:11" x14ac:dyDescent="0.3">
      <c r="A334" s="26">
        <v>510</v>
      </c>
      <c r="B334" s="27" t="s">
        <v>25</v>
      </c>
      <c r="C334" s="126">
        <v>757.17222222222222</v>
      </c>
      <c r="K334" s="32"/>
    </row>
    <row r="335" spans="1:11" x14ac:dyDescent="0.3">
      <c r="A335" s="26">
        <v>520</v>
      </c>
      <c r="B335" s="27" t="s">
        <v>84</v>
      </c>
      <c r="C335" s="126">
        <v>188.07027027027027</v>
      </c>
      <c r="K335" s="32"/>
    </row>
    <row r="336" spans="1:11" x14ac:dyDescent="0.3">
      <c r="A336" s="26">
        <v>530</v>
      </c>
      <c r="B336" s="27" t="s">
        <v>126</v>
      </c>
      <c r="C336" s="126">
        <v>349.08333333333331</v>
      </c>
      <c r="K336" s="32"/>
    </row>
    <row r="337" spans="1:11" x14ac:dyDescent="0.3">
      <c r="A337" s="26">
        <v>540</v>
      </c>
      <c r="B337" s="27" t="s">
        <v>26</v>
      </c>
      <c r="C337" s="126">
        <v>295.97237569060775</v>
      </c>
      <c r="K337" s="32"/>
    </row>
    <row r="338" spans="1:11" x14ac:dyDescent="0.3">
      <c r="A338" s="26">
        <v>550</v>
      </c>
      <c r="B338" s="27" t="s">
        <v>127</v>
      </c>
      <c r="C338" s="126">
        <v>168</v>
      </c>
      <c r="K338" s="32"/>
    </row>
    <row r="339" spans="1:11" x14ac:dyDescent="0.3">
      <c r="A339" s="26">
        <v>560</v>
      </c>
      <c r="B339" s="27" t="s">
        <v>27</v>
      </c>
      <c r="C339" s="126">
        <v>730.33333333333326</v>
      </c>
      <c r="K339" s="32"/>
    </row>
    <row r="340" spans="1:11" x14ac:dyDescent="0.3">
      <c r="A340" s="26">
        <v>570</v>
      </c>
      <c r="B340" s="27" t="s">
        <v>350</v>
      </c>
      <c r="C340" s="126">
        <v>197.36666666666667</v>
      </c>
      <c r="K340" s="32"/>
    </row>
    <row r="341" spans="1:11" x14ac:dyDescent="0.3">
      <c r="A341" s="26">
        <v>580</v>
      </c>
      <c r="B341" s="27" t="s">
        <v>28</v>
      </c>
      <c r="C341" s="126">
        <v>316.38888888888891</v>
      </c>
      <c r="K341" s="32"/>
    </row>
    <row r="342" spans="1:11" x14ac:dyDescent="0.3">
      <c r="A342" s="26">
        <v>590</v>
      </c>
      <c r="B342" s="27" t="s">
        <v>85</v>
      </c>
      <c r="C342" s="126">
        <v>557.65</v>
      </c>
      <c r="K342" s="32"/>
    </row>
    <row r="343" spans="1:11" x14ac:dyDescent="0.3">
      <c r="A343" s="26">
        <v>600</v>
      </c>
      <c r="B343" s="27" t="s">
        <v>340</v>
      </c>
      <c r="C343" s="126">
        <v>235.21739130434781</v>
      </c>
      <c r="K343" s="32"/>
    </row>
    <row r="344" spans="1:11" x14ac:dyDescent="0.3">
      <c r="A344" s="26">
        <v>610</v>
      </c>
      <c r="B344" s="27" t="s">
        <v>351</v>
      </c>
      <c r="C344" s="126">
        <v>1586.5611111111109</v>
      </c>
      <c r="K344" s="32"/>
    </row>
    <row r="345" spans="1:11" x14ac:dyDescent="0.3">
      <c r="A345" s="26">
        <v>620</v>
      </c>
      <c r="B345" s="27" t="s">
        <v>352</v>
      </c>
      <c r="C345" s="126">
        <v>186.87777777777777</v>
      </c>
      <c r="K345" s="32"/>
    </row>
    <row r="346" spans="1:11" ht="24.6" x14ac:dyDescent="0.3">
      <c r="A346" s="26">
        <v>630</v>
      </c>
      <c r="B346" s="27" t="s">
        <v>353</v>
      </c>
      <c r="C346" s="126">
        <v>203.95081967213116</v>
      </c>
      <c r="K346" s="32"/>
    </row>
    <row r="347" spans="1:11" x14ac:dyDescent="0.3">
      <c r="A347" s="26">
        <v>640</v>
      </c>
      <c r="B347" s="27" t="s">
        <v>367</v>
      </c>
      <c r="C347" s="126">
        <v>260.60000000000002</v>
      </c>
      <c r="K347" s="32"/>
    </row>
    <row r="348" spans="1:11" x14ac:dyDescent="0.3">
      <c r="A348" s="26">
        <v>650</v>
      </c>
      <c r="B348" s="27" t="s">
        <v>416</v>
      </c>
      <c r="C348" s="126">
        <v>225.02222222222221</v>
      </c>
      <c r="K348" s="32"/>
    </row>
    <row r="349" spans="1:11" ht="24.6" x14ac:dyDescent="0.3">
      <c r="A349" s="26">
        <v>660</v>
      </c>
      <c r="B349" s="27" t="s">
        <v>417</v>
      </c>
      <c r="C349" s="126">
        <v>154.91351351351352</v>
      </c>
      <c r="K349" s="32"/>
    </row>
    <row r="350" spans="1:11" ht="24.6" x14ac:dyDescent="0.3">
      <c r="A350" s="26">
        <v>671</v>
      </c>
      <c r="B350" s="27" t="s">
        <v>418</v>
      </c>
      <c r="C350" s="126">
        <v>710.02116402116405</v>
      </c>
      <c r="K350" s="32"/>
    </row>
    <row r="351" spans="1:11" x14ac:dyDescent="0.3">
      <c r="A351" s="26">
        <v>680</v>
      </c>
      <c r="B351" s="27" t="s">
        <v>407</v>
      </c>
      <c r="C351" s="126">
        <v>107.53888888888889</v>
      </c>
      <c r="K351" s="32"/>
    </row>
    <row r="352" spans="1:11" x14ac:dyDescent="0.3">
      <c r="A352" s="26">
        <v>690</v>
      </c>
      <c r="B352" s="27" t="s">
        <v>408</v>
      </c>
      <c r="C352" s="126">
        <v>72.021052631578954</v>
      </c>
      <c r="K352" s="32"/>
    </row>
    <row r="353" spans="1:11" x14ac:dyDescent="0.3">
      <c r="A353" s="26">
        <v>700</v>
      </c>
      <c r="B353" s="27" t="s">
        <v>419</v>
      </c>
      <c r="C353" s="126">
        <v>96.3</v>
      </c>
      <c r="K353" s="32"/>
    </row>
    <row r="354" spans="1:11" x14ac:dyDescent="0.3">
      <c r="A354" s="26">
        <v>720</v>
      </c>
      <c r="B354" s="27" t="s">
        <v>442</v>
      </c>
      <c r="C354" s="126">
        <v>0</v>
      </c>
      <c r="K354" s="32"/>
    </row>
    <row r="355" spans="1:11" x14ac:dyDescent="0.3">
      <c r="A355" s="26">
        <v>960</v>
      </c>
      <c r="B355" s="24" t="s">
        <v>128</v>
      </c>
      <c r="C355" s="126">
        <v>3171.9027777777778</v>
      </c>
      <c r="K355" s="32"/>
    </row>
    <row r="356" spans="1:11" x14ac:dyDescent="0.3">
      <c r="A356" s="26">
        <v>970</v>
      </c>
      <c r="B356" s="24" t="s">
        <v>29</v>
      </c>
      <c r="C356" s="126">
        <v>1628.1444444444444</v>
      </c>
      <c r="K356" s="32"/>
    </row>
    <row r="357" spans="1:11" x14ac:dyDescent="0.3">
      <c r="A357" s="26">
        <v>980</v>
      </c>
      <c r="B357" s="24" t="s">
        <v>30</v>
      </c>
      <c r="C357" s="126">
        <v>3229.1583333333324</v>
      </c>
      <c r="K357" s="32"/>
    </row>
    <row r="358" spans="1:11" x14ac:dyDescent="0.3">
      <c r="A358" s="26">
        <v>990</v>
      </c>
      <c r="B358" s="24" t="s">
        <v>31</v>
      </c>
      <c r="C358" s="126">
        <v>1160.4833333333333</v>
      </c>
      <c r="K358" s="32"/>
    </row>
    <row r="359" spans="1:11" x14ac:dyDescent="0.3">
      <c r="A359" s="26">
        <v>1000</v>
      </c>
      <c r="B359" s="34" t="s">
        <v>67</v>
      </c>
      <c r="C359" s="303">
        <f>SUM(C296:C358)</f>
        <v>141314.74950406331</v>
      </c>
      <c r="K359" s="32"/>
    </row>
    <row r="360" spans="1:11" x14ac:dyDescent="0.3">
      <c r="A360" s="26">
        <v>1001</v>
      </c>
      <c r="B360" s="34" t="s">
        <v>68</v>
      </c>
      <c r="C360" s="304">
        <f>AVERAGE(C296:C358)</f>
        <v>2243.091261969259</v>
      </c>
      <c r="K360" s="32"/>
    </row>
    <row r="361" spans="1:11" x14ac:dyDescent="0.3">
      <c r="K361" s="32"/>
    </row>
    <row r="362" spans="1:11" x14ac:dyDescent="0.3">
      <c r="K362" s="32"/>
    </row>
    <row r="363" spans="1:11" x14ac:dyDescent="0.3">
      <c r="K363" s="32"/>
    </row>
    <row r="364" spans="1:11" x14ac:dyDescent="0.3">
      <c r="K364" s="32"/>
    </row>
    <row r="365" spans="1:11" x14ac:dyDescent="0.3">
      <c r="K365" s="32"/>
    </row>
    <row r="366" spans="1:11" x14ac:dyDescent="0.3">
      <c r="K366" s="32"/>
    </row>
    <row r="367" spans="1:11" x14ac:dyDescent="0.3">
      <c r="K367" s="32"/>
    </row>
    <row r="368" spans="1:11" x14ac:dyDescent="0.3">
      <c r="K368" s="32"/>
    </row>
    <row r="369" spans="11:11" x14ac:dyDescent="0.3">
      <c r="K369" s="32"/>
    </row>
    <row r="370" spans="11:11" x14ac:dyDescent="0.3">
      <c r="K370" s="32"/>
    </row>
    <row r="371" spans="11:11" x14ac:dyDescent="0.3">
      <c r="K371" s="32"/>
    </row>
    <row r="372" spans="11:11" x14ac:dyDescent="0.3">
      <c r="K372" s="32"/>
    </row>
    <row r="373" spans="11:11" x14ac:dyDescent="0.3">
      <c r="K373" s="32"/>
    </row>
    <row r="374" spans="11:11" x14ac:dyDescent="0.3">
      <c r="K374" s="32"/>
    </row>
    <row r="375" spans="11:11" x14ac:dyDescent="0.3">
      <c r="K375" s="32"/>
    </row>
    <row r="376" spans="11:11" x14ac:dyDescent="0.3">
      <c r="K376" s="32"/>
    </row>
    <row r="377" spans="11:11" x14ac:dyDescent="0.3">
      <c r="K377" s="32"/>
    </row>
    <row r="378" spans="11:11" x14ac:dyDescent="0.3">
      <c r="K378" s="32"/>
    </row>
    <row r="379" spans="11:11" x14ac:dyDescent="0.3">
      <c r="K379" s="32"/>
    </row>
    <row r="380" spans="11:11" x14ac:dyDescent="0.3">
      <c r="K380" s="32"/>
    </row>
    <row r="381" spans="11:11" x14ac:dyDescent="0.3">
      <c r="K381" s="32"/>
    </row>
    <row r="382" spans="11:11" x14ac:dyDescent="0.3">
      <c r="K382" s="32"/>
    </row>
    <row r="383" spans="11:11" x14ac:dyDescent="0.3">
      <c r="K383" s="32"/>
    </row>
    <row r="384" spans="11:11" x14ac:dyDescent="0.3">
      <c r="K384" s="32"/>
    </row>
    <row r="385" spans="11:11" x14ac:dyDescent="0.3">
      <c r="K385" s="32"/>
    </row>
    <row r="386" spans="11:11" x14ac:dyDescent="0.3">
      <c r="K386" s="32"/>
    </row>
    <row r="387" spans="11:11" x14ac:dyDescent="0.3">
      <c r="K387" s="32"/>
    </row>
    <row r="388" spans="11:11" x14ac:dyDescent="0.3">
      <c r="K388" s="32"/>
    </row>
    <row r="389" spans="11:11" x14ac:dyDescent="0.3">
      <c r="K389" s="32"/>
    </row>
    <row r="390" spans="11:11" x14ac:dyDescent="0.3">
      <c r="K390" s="32"/>
    </row>
    <row r="391" spans="11:11" x14ac:dyDescent="0.3">
      <c r="K391" s="32"/>
    </row>
    <row r="392" spans="11:11" x14ac:dyDescent="0.3">
      <c r="K392" s="32"/>
    </row>
    <row r="393" spans="11:11" x14ac:dyDescent="0.3">
      <c r="K393" s="32"/>
    </row>
    <row r="394" spans="11:11" x14ac:dyDescent="0.3">
      <c r="K394" s="32"/>
    </row>
    <row r="395" spans="11:11" x14ac:dyDescent="0.3">
      <c r="K395" s="32"/>
    </row>
    <row r="396" spans="11:11" x14ac:dyDescent="0.3">
      <c r="K396" s="32"/>
    </row>
    <row r="397" spans="11:11" x14ac:dyDescent="0.3">
      <c r="K397" s="32"/>
    </row>
    <row r="398" spans="11:11" x14ac:dyDescent="0.3">
      <c r="K398" s="32"/>
    </row>
    <row r="399" spans="11:11" x14ac:dyDescent="0.3">
      <c r="K399" s="32"/>
    </row>
    <row r="400" spans="11:11" x14ac:dyDescent="0.3">
      <c r="K400" s="32"/>
    </row>
    <row r="401" spans="11:11" x14ac:dyDescent="0.3">
      <c r="K401" s="32"/>
    </row>
    <row r="402" spans="11:11" x14ac:dyDescent="0.3">
      <c r="K402" s="32"/>
    </row>
    <row r="403" spans="11:11" x14ac:dyDescent="0.3">
      <c r="K403" s="32"/>
    </row>
    <row r="404" spans="11:11" x14ac:dyDescent="0.3">
      <c r="K404" s="32"/>
    </row>
    <row r="405" spans="11:11" x14ac:dyDescent="0.3">
      <c r="K405" s="32"/>
    </row>
    <row r="406" spans="11:11" x14ac:dyDescent="0.3">
      <c r="K406" s="32"/>
    </row>
    <row r="407" spans="11:11" x14ac:dyDescent="0.3">
      <c r="K407" s="32"/>
    </row>
    <row r="408" spans="11:11" x14ac:dyDescent="0.3">
      <c r="K408" s="32"/>
    </row>
    <row r="409" spans="11:11" x14ac:dyDescent="0.3">
      <c r="K409" s="32"/>
    </row>
    <row r="410" spans="11:11" x14ac:dyDescent="0.3">
      <c r="K410" s="32"/>
    </row>
    <row r="411" spans="11:11" x14ac:dyDescent="0.3">
      <c r="K411" s="32"/>
    </row>
    <row r="412" spans="11:11" x14ac:dyDescent="0.3">
      <c r="K412" s="32"/>
    </row>
    <row r="413" spans="11:11" x14ac:dyDescent="0.3">
      <c r="K413" s="32"/>
    </row>
    <row r="414" spans="11:11" x14ac:dyDescent="0.3">
      <c r="K414" s="32"/>
    </row>
    <row r="415" spans="11:11" x14ac:dyDescent="0.3">
      <c r="K415" s="32"/>
    </row>
    <row r="416" spans="11:11" x14ac:dyDescent="0.3">
      <c r="K416" s="32"/>
    </row>
    <row r="417" spans="11:11" x14ac:dyDescent="0.3">
      <c r="K417" s="32"/>
    </row>
    <row r="418" spans="11:11" x14ac:dyDescent="0.3">
      <c r="K418" s="32"/>
    </row>
    <row r="419" spans="11:11" x14ac:dyDescent="0.3">
      <c r="K419" s="32"/>
    </row>
    <row r="420" spans="11:11" x14ac:dyDescent="0.3">
      <c r="K420" s="32"/>
    </row>
    <row r="421" spans="11:11" x14ac:dyDescent="0.3">
      <c r="K421" s="32"/>
    </row>
    <row r="422" spans="11:11" x14ac:dyDescent="0.3">
      <c r="K422" s="32"/>
    </row>
    <row r="423" spans="11:11" x14ac:dyDescent="0.3">
      <c r="K423" s="32"/>
    </row>
    <row r="424" spans="11:11" x14ac:dyDescent="0.3">
      <c r="K424" s="32"/>
    </row>
    <row r="425" spans="11:11" x14ac:dyDescent="0.3">
      <c r="K425" s="32"/>
    </row>
    <row r="426" spans="11:11" x14ac:dyDescent="0.3">
      <c r="K426" s="32"/>
    </row>
    <row r="427" spans="11:11" x14ac:dyDescent="0.3">
      <c r="K427" s="32"/>
    </row>
    <row r="428" spans="11:11" x14ac:dyDescent="0.3">
      <c r="K428" s="32"/>
    </row>
    <row r="429" spans="11:11" x14ac:dyDescent="0.3">
      <c r="K429" s="32"/>
    </row>
    <row r="430" spans="11:11" x14ac:dyDescent="0.3">
      <c r="K430" s="32"/>
    </row>
    <row r="431" spans="11:11" x14ac:dyDescent="0.3">
      <c r="K431" s="32"/>
    </row>
    <row r="432" spans="11:11" x14ac:dyDescent="0.3">
      <c r="K432" s="32"/>
    </row>
    <row r="433" spans="11:11" x14ac:dyDescent="0.3">
      <c r="K433" s="32"/>
    </row>
    <row r="434" spans="11:11" x14ac:dyDescent="0.3">
      <c r="K434" s="32"/>
    </row>
    <row r="435" spans="11:11" x14ac:dyDescent="0.3">
      <c r="K435" s="32"/>
    </row>
    <row r="436" spans="11:11" x14ac:dyDescent="0.3">
      <c r="K436" s="32"/>
    </row>
    <row r="437" spans="11:11" x14ac:dyDescent="0.3">
      <c r="K437" s="32"/>
    </row>
  </sheetData>
  <sheetProtection password="80ED" sheet="1" objects="1" scenarios="1"/>
  <autoFilter ref="A80:R80"/>
  <mergeCells count="4">
    <mergeCell ref="B2:G2"/>
    <mergeCell ref="C79:D79"/>
    <mergeCell ref="E79:F79"/>
    <mergeCell ref="G79:I7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F171"/>
  <sheetViews>
    <sheetView workbookViewId="0">
      <selection activeCell="B24" sqref="B24"/>
    </sheetView>
  </sheetViews>
  <sheetFormatPr defaultColWidth="9.6640625" defaultRowHeight="13.8" x14ac:dyDescent="0.3"/>
  <cols>
    <col min="1" max="1" width="9" style="128" customWidth="1"/>
    <col min="2" max="2" width="56.5" style="167" customWidth="1"/>
    <col min="3" max="3" width="29.6640625" style="128" customWidth="1"/>
    <col min="4" max="4" width="15.6640625" style="128" bestFit="1" customWidth="1"/>
    <col min="5" max="5" width="21.1640625" style="134" bestFit="1" customWidth="1"/>
    <col min="6" max="16384" width="9.6640625" style="128"/>
  </cols>
  <sheetData>
    <row r="1" spans="1:6" s="129" customFormat="1" ht="24.75" customHeight="1" x14ac:dyDescent="0.3">
      <c r="B1" s="413" t="s">
        <v>378</v>
      </c>
      <c r="C1" s="413"/>
      <c r="D1" s="413"/>
      <c r="E1" s="413"/>
    </row>
    <row r="2" spans="1:6" ht="30" customHeight="1" x14ac:dyDescent="0.3">
      <c r="B2" s="139" t="s">
        <v>151</v>
      </c>
      <c r="C2" s="138" t="s">
        <v>144</v>
      </c>
      <c r="D2" s="138" t="s">
        <v>146</v>
      </c>
      <c r="E2" s="139" t="s">
        <v>145</v>
      </c>
    </row>
    <row r="3" spans="1:6" x14ac:dyDescent="0.3">
      <c r="A3" s="140"/>
      <c r="B3" s="131" t="s">
        <v>214</v>
      </c>
      <c r="C3" s="128" t="s">
        <v>286</v>
      </c>
      <c r="D3" s="128" t="s">
        <v>147</v>
      </c>
      <c r="E3" s="132">
        <v>41923</v>
      </c>
      <c r="F3" s="130"/>
    </row>
    <row r="4" spans="1:6" x14ac:dyDescent="0.3">
      <c r="A4" s="140"/>
      <c r="B4" s="131" t="s">
        <v>202</v>
      </c>
      <c r="C4" s="128" t="s">
        <v>286</v>
      </c>
      <c r="D4" s="128" t="s">
        <v>147</v>
      </c>
      <c r="E4" s="132">
        <v>41701</v>
      </c>
      <c r="F4" s="130"/>
    </row>
    <row r="5" spans="1:6" x14ac:dyDescent="0.3">
      <c r="A5" s="140"/>
      <c r="B5" s="133" t="s">
        <v>258</v>
      </c>
      <c r="C5" s="128" t="s">
        <v>286</v>
      </c>
      <c r="D5" s="128" t="s">
        <v>147</v>
      </c>
      <c r="E5" s="132">
        <v>45101</v>
      </c>
      <c r="F5" s="130"/>
    </row>
    <row r="6" spans="1:6" x14ac:dyDescent="0.3">
      <c r="A6" s="140"/>
      <c r="B6" s="131" t="s">
        <v>203</v>
      </c>
      <c r="C6" s="128" t="s">
        <v>286</v>
      </c>
      <c r="D6" s="128" t="s">
        <v>147</v>
      </c>
      <c r="E6" s="132">
        <v>41702</v>
      </c>
      <c r="F6" s="130"/>
    </row>
    <row r="7" spans="1:6" x14ac:dyDescent="0.3">
      <c r="B7" s="131" t="s">
        <v>280</v>
      </c>
      <c r="C7" s="128" t="s">
        <v>286</v>
      </c>
      <c r="D7" s="128" t="s">
        <v>148</v>
      </c>
      <c r="E7" s="132">
        <v>46200</v>
      </c>
      <c r="F7" s="130"/>
    </row>
    <row r="8" spans="1:6" x14ac:dyDescent="0.3">
      <c r="A8" s="140"/>
      <c r="B8" s="131" t="s">
        <v>275</v>
      </c>
      <c r="C8" s="128" t="s">
        <v>286</v>
      </c>
      <c r="D8" s="128" t="s">
        <v>148</v>
      </c>
      <c r="E8" s="132">
        <v>45500</v>
      </c>
      <c r="F8" s="130"/>
    </row>
    <row r="9" spans="1:6" x14ac:dyDescent="0.3">
      <c r="A9" s="140"/>
      <c r="B9" s="131" t="s">
        <v>208</v>
      </c>
      <c r="C9" s="128" t="s">
        <v>286</v>
      </c>
      <c r="D9" s="128" t="s">
        <v>147</v>
      </c>
      <c r="E9" s="132">
        <v>41801</v>
      </c>
      <c r="F9" s="130"/>
    </row>
    <row r="10" spans="1:6" ht="27.6" x14ac:dyDescent="0.3">
      <c r="A10" s="140"/>
      <c r="B10" s="131" t="s">
        <v>211</v>
      </c>
      <c r="C10" s="128" t="s">
        <v>286</v>
      </c>
      <c r="D10" s="128" t="s">
        <v>147</v>
      </c>
      <c r="E10" s="132">
        <v>41920</v>
      </c>
      <c r="F10" s="130"/>
    </row>
    <row r="11" spans="1:6" x14ac:dyDescent="0.3">
      <c r="A11" s="140"/>
      <c r="B11" s="131" t="s">
        <v>206</v>
      </c>
      <c r="C11" s="128" t="s">
        <v>286</v>
      </c>
      <c r="D11" s="128" t="s">
        <v>147</v>
      </c>
      <c r="E11" s="132">
        <v>41751</v>
      </c>
      <c r="F11" s="130"/>
    </row>
    <row r="12" spans="1:6" x14ac:dyDescent="0.3">
      <c r="A12" s="140"/>
      <c r="B12" s="133" t="s">
        <v>201</v>
      </c>
      <c r="C12" s="128" t="s">
        <v>286</v>
      </c>
      <c r="D12" s="128" t="s">
        <v>148</v>
      </c>
      <c r="E12" s="132">
        <v>41700</v>
      </c>
      <c r="F12" s="130"/>
    </row>
    <row r="13" spans="1:6" x14ac:dyDescent="0.3">
      <c r="B13" s="131" t="s">
        <v>279</v>
      </c>
      <c r="C13" s="128" t="s">
        <v>286</v>
      </c>
      <c r="D13" s="128" t="s">
        <v>147</v>
      </c>
      <c r="E13" s="132">
        <v>46103</v>
      </c>
      <c r="F13" s="130"/>
    </row>
    <row r="14" spans="1:6" ht="27.6" x14ac:dyDescent="0.3">
      <c r="B14" s="131" t="s">
        <v>422</v>
      </c>
      <c r="C14" s="128" t="s">
        <v>286</v>
      </c>
      <c r="D14" s="128" t="s">
        <v>147</v>
      </c>
      <c r="E14" s="309">
        <v>41925</v>
      </c>
    </row>
    <row r="15" spans="1:6" x14ac:dyDescent="0.3">
      <c r="B15" s="131" t="s">
        <v>185</v>
      </c>
      <c r="C15" s="128" t="s">
        <v>286</v>
      </c>
      <c r="D15" s="128" t="s">
        <v>147</v>
      </c>
      <c r="E15" s="132">
        <v>41510</v>
      </c>
      <c r="F15" s="130"/>
    </row>
    <row r="16" spans="1:6" x14ac:dyDescent="0.3">
      <c r="B16" s="168" t="s">
        <v>370</v>
      </c>
      <c r="C16" s="128" t="s">
        <v>286</v>
      </c>
      <c r="D16" s="128" t="s">
        <v>147</v>
      </c>
      <c r="E16" s="170">
        <v>46403</v>
      </c>
      <c r="F16" s="130"/>
    </row>
    <row r="17" spans="1:6" x14ac:dyDescent="0.3">
      <c r="B17" s="131" t="s">
        <v>150</v>
      </c>
      <c r="C17" s="128" t="s">
        <v>286</v>
      </c>
      <c r="D17" s="128" t="s">
        <v>148</v>
      </c>
      <c r="E17" s="132">
        <v>46500</v>
      </c>
      <c r="F17" s="130"/>
    </row>
    <row r="18" spans="1:6" x14ac:dyDescent="0.3">
      <c r="B18" s="131" t="s">
        <v>150</v>
      </c>
      <c r="C18" s="128" t="s">
        <v>286</v>
      </c>
      <c r="D18" s="128" t="s">
        <v>147</v>
      </c>
      <c r="E18" s="132">
        <v>46501</v>
      </c>
      <c r="F18" s="130"/>
    </row>
    <row r="19" spans="1:6" ht="13.8" customHeight="1" x14ac:dyDescent="0.3">
      <c r="B19" s="131" t="s">
        <v>161</v>
      </c>
      <c r="C19" s="128" t="s">
        <v>286</v>
      </c>
      <c r="D19" s="128" t="s">
        <v>147</v>
      </c>
      <c r="E19" s="132">
        <v>41141</v>
      </c>
      <c r="F19" s="130"/>
    </row>
    <row r="20" spans="1:6" ht="13.8" customHeight="1" x14ac:dyDescent="0.3">
      <c r="B20" s="131" t="s">
        <v>237</v>
      </c>
      <c r="C20" s="128" t="s">
        <v>286</v>
      </c>
      <c r="D20" s="128" t="s">
        <v>147</v>
      </c>
      <c r="E20" s="132">
        <v>43402</v>
      </c>
      <c r="F20" s="130"/>
    </row>
    <row r="21" spans="1:6" x14ac:dyDescent="0.3">
      <c r="B21" s="131" t="s">
        <v>236</v>
      </c>
      <c r="C21" s="128" t="s">
        <v>286</v>
      </c>
      <c r="D21" s="128" t="s">
        <v>147</v>
      </c>
      <c r="E21" s="132">
        <v>43401</v>
      </c>
      <c r="F21" s="130"/>
    </row>
    <row r="22" spans="1:6" x14ac:dyDescent="0.3">
      <c r="B22" s="131" t="s">
        <v>252</v>
      </c>
      <c r="C22" s="128" t="s">
        <v>286</v>
      </c>
      <c r="D22" s="128" t="s">
        <v>147</v>
      </c>
      <c r="E22" s="132">
        <v>44601</v>
      </c>
      <c r="F22" s="130"/>
    </row>
    <row r="23" spans="1:6" x14ac:dyDescent="0.3">
      <c r="A23" s="140"/>
      <c r="B23" s="131" t="s">
        <v>194</v>
      </c>
      <c r="C23" s="128" t="s">
        <v>286</v>
      </c>
      <c r="D23" s="128" t="s">
        <v>147</v>
      </c>
      <c r="E23" s="132">
        <v>41615</v>
      </c>
      <c r="F23" s="130"/>
    </row>
    <row r="24" spans="1:6" ht="13.8" customHeight="1" x14ac:dyDescent="0.3">
      <c r="A24" s="140"/>
      <c r="B24" s="131" t="s">
        <v>193</v>
      </c>
      <c r="C24" s="128" t="s">
        <v>286</v>
      </c>
      <c r="D24" s="128" t="s">
        <v>147</v>
      </c>
      <c r="E24" s="132">
        <v>41614</v>
      </c>
      <c r="F24" s="130"/>
    </row>
    <row r="25" spans="1:6" ht="13.8" customHeight="1" x14ac:dyDescent="0.3">
      <c r="A25" s="140"/>
      <c r="B25" s="131" t="s">
        <v>198</v>
      </c>
      <c r="C25" s="128" t="s">
        <v>286</v>
      </c>
      <c r="D25" s="128" t="s">
        <v>147</v>
      </c>
      <c r="E25" s="132">
        <v>41655</v>
      </c>
      <c r="F25" s="130"/>
    </row>
    <row r="26" spans="1:6" ht="13.8" customHeight="1" x14ac:dyDescent="0.3">
      <c r="B26" s="131" t="s">
        <v>191</v>
      </c>
      <c r="C26" s="128" t="s">
        <v>286</v>
      </c>
      <c r="D26" s="128" t="s">
        <v>147</v>
      </c>
      <c r="E26" s="132">
        <v>41612</v>
      </c>
      <c r="F26" s="130"/>
    </row>
    <row r="27" spans="1:6" ht="13.8" customHeight="1" x14ac:dyDescent="0.3">
      <c r="B27" s="131" t="s">
        <v>190</v>
      </c>
      <c r="C27" s="128" t="s">
        <v>286</v>
      </c>
      <c r="D27" s="128" t="s">
        <v>147</v>
      </c>
      <c r="E27" s="132">
        <v>41611</v>
      </c>
      <c r="F27" s="130"/>
    </row>
    <row r="28" spans="1:6" ht="12" customHeight="1" x14ac:dyDescent="0.3">
      <c r="B28" s="131" t="s">
        <v>192</v>
      </c>
      <c r="C28" s="128" t="s">
        <v>286</v>
      </c>
      <c r="D28" s="128" t="s">
        <v>147</v>
      </c>
      <c r="E28" s="132">
        <v>41613</v>
      </c>
      <c r="F28" s="130"/>
    </row>
    <row r="29" spans="1:6" x14ac:dyDescent="0.3">
      <c r="A29" s="140"/>
      <c r="B29" s="131" t="s">
        <v>199</v>
      </c>
      <c r="C29" s="128" t="s">
        <v>286</v>
      </c>
      <c r="D29" s="128" t="s">
        <v>147</v>
      </c>
      <c r="E29" s="132">
        <v>41656</v>
      </c>
      <c r="F29" s="130"/>
    </row>
    <row r="30" spans="1:6" ht="13.8" customHeight="1" x14ac:dyDescent="0.3">
      <c r="A30" s="140"/>
      <c r="B30" s="131" t="s">
        <v>200</v>
      </c>
      <c r="C30" s="128" t="s">
        <v>286</v>
      </c>
      <c r="D30" s="128" t="s">
        <v>147</v>
      </c>
      <c r="E30" s="132">
        <v>41699</v>
      </c>
      <c r="F30" s="130"/>
    </row>
    <row r="31" spans="1:6" ht="13.8" customHeight="1" x14ac:dyDescent="0.3">
      <c r="A31" s="140"/>
      <c r="B31" s="131" t="s">
        <v>195</v>
      </c>
      <c r="C31" s="128" t="s">
        <v>286</v>
      </c>
      <c r="D31" s="128" t="s">
        <v>147</v>
      </c>
      <c r="E31" s="132">
        <v>41620</v>
      </c>
      <c r="F31" s="130"/>
    </row>
    <row r="32" spans="1:6" ht="13.8" customHeight="1" x14ac:dyDescent="0.3">
      <c r="A32" s="140"/>
      <c r="B32" s="131" t="s">
        <v>196</v>
      </c>
      <c r="C32" s="128" t="s">
        <v>286</v>
      </c>
      <c r="D32" s="128" t="s">
        <v>147</v>
      </c>
      <c r="E32" s="132">
        <v>41630</v>
      </c>
      <c r="F32" s="130"/>
    </row>
    <row r="33" spans="1:6" ht="13.8" customHeight="1" x14ac:dyDescent="0.3">
      <c r="A33" s="140"/>
      <c r="B33" s="131" t="s">
        <v>197</v>
      </c>
      <c r="C33" s="128" t="s">
        <v>286</v>
      </c>
      <c r="D33" s="128" t="s">
        <v>147</v>
      </c>
      <c r="E33" s="132">
        <v>41650</v>
      </c>
      <c r="F33" s="130"/>
    </row>
    <row r="34" spans="1:6" x14ac:dyDescent="0.3">
      <c r="B34" s="133" t="s">
        <v>189</v>
      </c>
      <c r="C34" s="128" t="s">
        <v>286</v>
      </c>
      <c r="D34" s="128" t="s">
        <v>148</v>
      </c>
      <c r="E34" s="132">
        <v>41600</v>
      </c>
      <c r="F34" s="130"/>
    </row>
    <row r="35" spans="1:6" x14ac:dyDescent="0.3">
      <c r="A35" s="140"/>
      <c r="B35" s="131" t="s">
        <v>261</v>
      </c>
      <c r="C35" s="128" t="s">
        <v>286</v>
      </c>
      <c r="D35" s="128" t="s">
        <v>148</v>
      </c>
      <c r="E35" s="132">
        <v>45200</v>
      </c>
      <c r="F35" s="130"/>
    </row>
    <row r="36" spans="1:6" x14ac:dyDescent="0.3">
      <c r="A36" s="140"/>
      <c r="B36" s="131" t="s">
        <v>262</v>
      </c>
      <c r="C36" s="128" t="s">
        <v>286</v>
      </c>
      <c r="D36" s="128" t="s">
        <v>147</v>
      </c>
      <c r="E36" s="132">
        <v>45201</v>
      </c>
      <c r="F36" s="130"/>
    </row>
    <row r="37" spans="1:6" x14ac:dyDescent="0.3">
      <c r="A37" s="140"/>
      <c r="B37" s="131" t="s">
        <v>263</v>
      </c>
      <c r="C37" s="128" t="s">
        <v>286</v>
      </c>
      <c r="D37" s="128" t="s">
        <v>147</v>
      </c>
      <c r="E37" s="132">
        <v>45202</v>
      </c>
      <c r="F37" s="130"/>
    </row>
    <row r="38" spans="1:6" x14ac:dyDescent="0.3">
      <c r="A38" s="140"/>
      <c r="B38" s="131" t="s">
        <v>264</v>
      </c>
      <c r="C38" s="128" t="s">
        <v>286</v>
      </c>
      <c r="D38" s="128" t="s">
        <v>147</v>
      </c>
      <c r="E38" s="132">
        <v>45203</v>
      </c>
      <c r="F38" s="130"/>
    </row>
    <row r="39" spans="1:6" x14ac:dyDescent="0.3">
      <c r="A39" s="140"/>
      <c r="B39" s="131" t="s">
        <v>265</v>
      </c>
      <c r="C39" s="128" t="s">
        <v>286</v>
      </c>
      <c r="D39" s="128" t="s">
        <v>147</v>
      </c>
      <c r="E39" s="132">
        <v>45204</v>
      </c>
      <c r="F39" s="130"/>
    </row>
    <row r="40" spans="1:6" x14ac:dyDescent="0.3">
      <c r="A40" s="140"/>
      <c r="B40" s="131" t="s">
        <v>266</v>
      </c>
      <c r="C40" s="128" t="s">
        <v>286</v>
      </c>
      <c r="D40" s="128" t="s">
        <v>147</v>
      </c>
      <c r="E40" s="132">
        <v>45205</v>
      </c>
      <c r="F40" s="130"/>
    </row>
    <row r="41" spans="1:6" x14ac:dyDescent="0.3">
      <c r="A41" s="140"/>
      <c r="B41" s="131" t="s">
        <v>267</v>
      </c>
      <c r="C41" s="128" t="s">
        <v>286</v>
      </c>
      <c r="D41" s="128" t="s">
        <v>147</v>
      </c>
      <c r="E41" s="132">
        <v>45206</v>
      </c>
      <c r="F41" s="130"/>
    </row>
    <row r="42" spans="1:6" x14ac:dyDescent="0.3">
      <c r="A42" s="140"/>
      <c r="B42" s="131" t="s">
        <v>268</v>
      </c>
      <c r="C42" s="128" t="s">
        <v>286</v>
      </c>
      <c r="D42" s="128" t="s">
        <v>147</v>
      </c>
      <c r="E42" s="132">
        <v>45207</v>
      </c>
      <c r="F42" s="130"/>
    </row>
    <row r="43" spans="1:6" x14ac:dyDescent="0.3">
      <c r="A43" s="140"/>
      <c r="B43" s="131" t="s">
        <v>269</v>
      </c>
      <c r="C43" s="128" t="s">
        <v>286</v>
      </c>
      <c r="D43" s="128" t="s">
        <v>147</v>
      </c>
      <c r="E43" s="132">
        <v>45208</v>
      </c>
      <c r="F43" s="130"/>
    </row>
    <row r="44" spans="1:6" x14ac:dyDescent="0.3">
      <c r="A44" s="140"/>
      <c r="B44" s="131" t="s">
        <v>270</v>
      </c>
      <c r="C44" s="128" t="s">
        <v>286</v>
      </c>
      <c r="D44" s="128" t="s">
        <v>147</v>
      </c>
      <c r="E44" s="132">
        <v>45209</v>
      </c>
      <c r="F44" s="130"/>
    </row>
    <row r="45" spans="1:6" ht="13.8" customHeight="1" x14ac:dyDescent="0.3">
      <c r="A45" s="140"/>
      <c r="B45" s="133" t="s">
        <v>216</v>
      </c>
      <c r="C45" s="128" t="s">
        <v>286</v>
      </c>
      <c r="D45" s="128" t="s">
        <v>147</v>
      </c>
      <c r="E45" s="132">
        <v>41930</v>
      </c>
      <c r="F45" s="130"/>
    </row>
    <row r="46" spans="1:6" ht="27.6" customHeight="1" x14ac:dyDescent="0.3">
      <c r="B46" s="133" t="s">
        <v>253</v>
      </c>
      <c r="C46" s="128" t="s">
        <v>286</v>
      </c>
      <c r="D46" s="128" t="s">
        <v>148</v>
      </c>
      <c r="E46" s="132">
        <v>44700</v>
      </c>
      <c r="F46" s="130"/>
    </row>
    <row r="47" spans="1:6" ht="27.6" customHeight="1" x14ac:dyDescent="0.3">
      <c r="B47" s="131" t="s">
        <v>253</v>
      </c>
      <c r="C47" s="128" t="s">
        <v>286</v>
      </c>
      <c r="D47" s="128" t="s">
        <v>147</v>
      </c>
      <c r="E47" s="132">
        <v>44701</v>
      </c>
      <c r="F47" s="130"/>
    </row>
    <row r="48" spans="1:6" x14ac:dyDescent="0.3">
      <c r="B48" s="128" t="s">
        <v>383</v>
      </c>
      <c r="C48" s="128" t="s">
        <v>286</v>
      </c>
      <c r="D48" s="128" t="s">
        <v>147</v>
      </c>
      <c r="E48" s="132">
        <v>41260</v>
      </c>
      <c r="F48" s="130"/>
    </row>
    <row r="49" spans="1:6" x14ac:dyDescent="0.3">
      <c r="B49" s="133" t="s">
        <v>159</v>
      </c>
      <c r="C49" s="128" t="s">
        <v>286</v>
      </c>
      <c r="D49" s="128" t="s">
        <v>147</v>
      </c>
      <c r="E49" s="132">
        <v>41130</v>
      </c>
      <c r="F49" s="130"/>
    </row>
    <row r="50" spans="1:6" ht="13.8" customHeight="1" x14ac:dyDescent="0.3">
      <c r="B50" s="131" t="s">
        <v>167</v>
      </c>
      <c r="C50" s="128" t="s">
        <v>286</v>
      </c>
      <c r="D50" s="128" t="s">
        <v>147</v>
      </c>
      <c r="E50" s="132">
        <v>41230</v>
      </c>
      <c r="F50" s="130"/>
    </row>
    <row r="51" spans="1:6" x14ac:dyDescent="0.3">
      <c r="B51" s="131" t="s">
        <v>244</v>
      </c>
      <c r="C51" s="128" t="s">
        <v>286</v>
      </c>
      <c r="D51" s="128" t="s">
        <v>147</v>
      </c>
      <c r="E51" s="132">
        <v>44107</v>
      </c>
      <c r="F51" s="130"/>
    </row>
    <row r="52" spans="1:6" x14ac:dyDescent="0.3">
      <c r="B52" s="131" t="s">
        <v>424</v>
      </c>
      <c r="C52" s="128" t="s">
        <v>286</v>
      </c>
      <c r="D52" s="128" t="s">
        <v>147</v>
      </c>
      <c r="E52" s="309">
        <v>41107</v>
      </c>
    </row>
    <row r="53" spans="1:6" x14ac:dyDescent="0.3">
      <c r="B53" s="131" t="s">
        <v>421</v>
      </c>
      <c r="C53" s="128" t="s">
        <v>286</v>
      </c>
      <c r="D53" s="128" t="s">
        <v>147</v>
      </c>
      <c r="E53" s="309">
        <v>43107</v>
      </c>
    </row>
    <row r="54" spans="1:6" x14ac:dyDescent="0.3">
      <c r="A54" s="140"/>
      <c r="B54" s="131" t="s">
        <v>212</v>
      </c>
      <c r="C54" s="128" t="s">
        <v>286</v>
      </c>
      <c r="D54" s="128" t="s">
        <v>147</v>
      </c>
      <c r="E54" s="132">
        <v>41921</v>
      </c>
      <c r="F54" s="130"/>
    </row>
    <row r="55" spans="1:6" x14ac:dyDescent="0.3">
      <c r="A55" s="140"/>
      <c r="B55" s="131" t="s">
        <v>213</v>
      </c>
      <c r="C55" s="128" t="s">
        <v>286</v>
      </c>
      <c r="D55" s="128" t="s">
        <v>147</v>
      </c>
      <c r="E55" s="132">
        <v>41922</v>
      </c>
      <c r="F55" s="130"/>
    </row>
    <row r="56" spans="1:6" x14ac:dyDescent="0.3">
      <c r="B56" s="131" t="s">
        <v>285</v>
      </c>
      <c r="C56" s="128" t="s">
        <v>286</v>
      </c>
      <c r="D56" s="128" t="s">
        <v>147</v>
      </c>
      <c r="E56" s="132">
        <v>46601</v>
      </c>
      <c r="F56" s="130"/>
    </row>
    <row r="57" spans="1:6" x14ac:dyDescent="0.3">
      <c r="A57" s="140"/>
      <c r="B57" s="131" t="s">
        <v>420</v>
      </c>
      <c r="C57" s="128" t="s">
        <v>286</v>
      </c>
      <c r="D57" s="128" t="s">
        <v>147</v>
      </c>
      <c r="E57" s="132">
        <v>45210</v>
      </c>
      <c r="F57" s="130"/>
    </row>
    <row r="58" spans="1:6" x14ac:dyDescent="0.3">
      <c r="B58" s="168" t="s">
        <v>369</v>
      </c>
      <c r="C58" s="128" t="s">
        <v>286</v>
      </c>
      <c r="D58" s="128" t="s">
        <v>147</v>
      </c>
      <c r="E58" s="132">
        <v>46402</v>
      </c>
      <c r="F58" s="130"/>
    </row>
    <row r="59" spans="1:6" x14ac:dyDescent="0.3">
      <c r="B59" s="133" t="s">
        <v>184</v>
      </c>
      <c r="C59" s="128" t="s">
        <v>286</v>
      </c>
      <c r="D59" s="128" t="s">
        <v>148</v>
      </c>
      <c r="E59" s="132">
        <v>41500</v>
      </c>
      <c r="F59" s="130"/>
    </row>
    <row r="60" spans="1:6" x14ac:dyDescent="0.3">
      <c r="B60" s="131" t="s">
        <v>188</v>
      </c>
      <c r="C60" s="128" t="s">
        <v>286</v>
      </c>
      <c r="D60" s="128" t="s">
        <v>147</v>
      </c>
      <c r="E60" s="132">
        <v>41540</v>
      </c>
      <c r="F60" s="130"/>
    </row>
    <row r="61" spans="1:6" x14ac:dyDescent="0.3">
      <c r="A61" s="140"/>
      <c r="B61" s="131" t="s">
        <v>257</v>
      </c>
      <c r="C61" s="128" t="s">
        <v>286</v>
      </c>
      <c r="D61" s="128" t="s">
        <v>148</v>
      </c>
      <c r="E61" s="132">
        <v>45100</v>
      </c>
      <c r="F61" s="130"/>
    </row>
    <row r="62" spans="1:6" x14ac:dyDescent="0.3">
      <c r="B62" s="131" t="s">
        <v>243</v>
      </c>
      <c r="C62" s="128" t="s">
        <v>286</v>
      </c>
      <c r="D62" s="128" t="s">
        <v>147</v>
      </c>
      <c r="E62" s="132">
        <v>44103</v>
      </c>
      <c r="F62" s="130"/>
    </row>
    <row r="63" spans="1:6" x14ac:dyDescent="0.3">
      <c r="A63" s="140"/>
      <c r="B63" s="131" t="s">
        <v>273</v>
      </c>
      <c r="C63" s="128" t="s">
        <v>286</v>
      </c>
      <c r="D63" s="128" t="s">
        <v>148</v>
      </c>
      <c r="E63" s="132">
        <v>45400</v>
      </c>
      <c r="F63" s="130"/>
    </row>
    <row r="64" spans="1:6" x14ac:dyDescent="0.3">
      <c r="B64" s="133" t="s">
        <v>154</v>
      </c>
      <c r="C64" s="128" t="s">
        <v>286</v>
      </c>
      <c r="D64" s="128" t="s">
        <v>147</v>
      </c>
      <c r="E64" s="132">
        <v>41101</v>
      </c>
      <c r="F64" s="130"/>
    </row>
    <row r="65" spans="1:6" ht="13.8" customHeight="1" x14ac:dyDescent="0.3">
      <c r="B65" s="131" t="s">
        <v>155</v>
      </c>
      <c r="C65" s="128" t="s">
        <v>286</v>
      </c>
      <c r="D65" s="128" t="s">
        <v>147</v>
      </c>
      <c r="E65" s="132">
        <v>41102</v>
      </c>
      <c r="F65" s="130"/>
    </row>
    <row r="66" spans="1:6" x14ac:dyDescent="0.3">
      <c r="B66" s="131" t="s">
        <v>247</v>
      </c>
      <c r="C66" s="128" t="s">
        <v>286</v>
      </c>
      <c r="D66" s="128" t="s">
        <v>147</v>
      </c>
      <c r="E66" s="132">
        <v>44202</v>
      </c>
      <c r="F66" s="130"/>
    </row>
    <row r="67" spans="1:6" x14ac:dyDescent="0.3">
      <c r="B67" s="133" t="s">
        <v>218</v>
      </c>
      <c r="C67" s="128" t="s">
        <v>286</v>
      </c>
      <c r="D67" s="128" t="s">
        <v>147</v>
      </c>
      <c r="E67" s="132">
        <v>41950</v>
      </c>
      <c r="F67" s="130"/>
    </row>
    <row r="68" spans="1:6" ht="27.6" x14ac:dyDescent="0.3">
      <c r="B68" s="133" t="s">
        <v>219</v>
      </c>
      <c r="C68" s="128" t="s">
        <v>286</v>
      </c>
      <c r="D68" s="128" t="s">
        <v>147</v>
      </c>
      <c r="E68" s="132">
        <v>41960</v>
      </c>
      <c r="F68" s="130"/>
    </row>
    <row r="69" spans="1:6" x14ac:dyDescent="0.3">
      <c r="B69" s="133" t="s">
        <v>133</v>
      </c>
      <c r="C69" s="128" t="s">
        <v>286</v>
      </c>
      <c r="D69" s="128" t="s">
        <v>147</v>
      </c>
      <c r="E69" s="132">
        <v>41990</v>
      </c>
      <c r="F69" s="130"/>
    </row>
    <row r="70" spans="1:6" x14ac:dyDescent="0.3">
      <c r="B70" s="131" t="s">
        <v>133</v>
      </c>
      <c r="C70" s="128" t="s">
        <v>286</v>
      </c>
      <c r="D70" s="128" t="s">
        <v>148</v>
      </c>
      <c r="E70" s="132">
        <v>46100</v>
      </c>
      <c r="F70" s="130"/>
    </row>
    <row r="71" spans="1:6" ht="13.8" customHeight="1" x14ac:dyDescent="0.3">
      <c r="B71" s="131" t="s">
        <v>187</v>
      </c>
      <c r="C71" s="128" t="s">
        <v>286</v>
      </c>
      <c r="D71" s="128" t="s">
        <v>147</v>
      </c>
      <c r="E71" s="132">
        <v>41530</v>
      </c>
      <c r="F71" s="130"/>
    </row>
    <row r="72" spans="1:6" ht="27.6" x14ac:dyDescent="0.3">
      <c r="A72" s="140"/>
      <c r="B72" s="131" t="s">
        <v>215</v>
      </c>
      <c r="C72" s="128" t="s">
        <v>286</v>
      </c>
      <c r="D72" s="128" t="s">
        <v>147</v>
      </c>
      <c r="E72" s="132">
        <v>41924</v>
      </c>
      <c r="F72" s="130"/>
    </row>
    <row r="73" spans="1:6" x14ac:dyDescent="0.3">
      <c r="B73" s="133" t="s">
        <v>220</v>
      </c>
      <c r="C73" s="128" t="s">
        <v>286</v>
      </c>
      <c r="D73" s="128" t="s">
        <v>147</v>
      </c>
      <c r="E73" s="132">
        <v>41970</v>
      </c>
      <c r="F73" s="130"/>
    </row>
    <row r="74" spans="1:6" x14ac:dyDescent="0.3">
      <c r="A74" s="140"/>
      <c r="B74" s="131" t="s">
        <v>425</v>
      </c>
      <c r="C74" s="128" t="s">
        <v>286</v>
      </c>
      <c r="D74" s="128" t="s">
        <v>147</v>
      </c>
      <c r="E74" s="132">
        <v>41707</v>
      </c>
      <c r="F74" s="130"/>
    </row>
    <row r="75" spans="1:6" x14ac:dyDescent="0.3">
      <c r="A75" s="140"/>
      <c r="B75" s="133" t="s">
        <v>256</v>
      </c>
      <c r="C75" s="128" t="s">
        <v>286</v>
      </c>
      <c r="D75" s="128" t="s">
        <v>149</v>
      </c>
      <c r="E75" s="132">
        <v>45000</v>
      </c>
      <c r="F75" s="130"/>
    </row>
    <row r="76" spans="1:6" x14ac:dyDescent="0.3">
      <c r="B76" s="131" t="s">
        <v>232</v>
      </c>
      <c r="C76" s="128" t="s">
        <v>286</v>
      </c>
      <c r="D76" s="128" t="s">
        <v>147</v>
      </c>
      <c r="E76" s="132">
        <v>43103</v>
      </c>
      <c r="F76" s="130"/>
    </row>
    <row r="77" spans="1:6" x14ac:dyDescent="0.3">
      <c r="B77" s="131" t="s">
        <v>139</v>
      </c>
      <c r="C77" s="128" t="s">
        <v>286</v>
      </c>
      <c r="D77" s="128" t="s">
        <v>149</v>
      </c>
      <c r="E77" s="132">
        <v>46000</v>
      </c>
      <c r="F77" s="130"/>
    </row>
    <row r="78" spans="1:6" x14ac:dyDescent="0.3">
      <c r="A78" s="140"/>
      <c r="B78" s="131" t="s">
        <v>277</v>
      </c>
      <c r="C78" s="128" t="s">
        <v>286</v>
      </c>
      <c r="D78" s="128" t="s">
        <v>148</v>
      </c>
      <c r="E78" s="132">
        <v>45600</v>
      </c>
      <c r="F78" s="130"/>
    </row>
    <row r="79" spans="1:6" x14ac:dyDescent="0.3">
      <c r="A79" s="140"/>
      <c r="B79" s="131" t="s">
        <v>277</v>
      </c>
      <c r="C79" s="128" t="s">
        <v>286</v>
      </c>
      <c r="D79" s="128" t="s">
        <v>147</v>
      </c>
      <c r="E79" s="132">
        <v>45601</v>
      </c>
      <c r="F79" s="130"/>
    </row>
    <row r="80" spans="1:6" x14ac:dyDescent="0.3">
      <c r="A80" s="140"/>
      <c r="B80" s="131" t="s">
        <v>209</v>
      </c>
      <c r="C80" s="128" t="s">
        <v>286</v>
      </c>
      <c r="D80" s="128" t="s">
        <v>148</v>
      </c>
      <c r="E80" s="132">
        <v>41900</v>
      </c>
      <c r="F80" s="130"/>
    </row>
    <row r="81" spans="1:6" x14ac:dyDescent="0.3">
      <c r="B81" s="131" t="s">
        <v>157</v>
      </c>
      <c r="C81" s="128" t="s">
        <v>286</v>
      </c>
      <c r="D81" s="128" t="s">
        <v>147</v>
      </c>
      <c r="E81" s="132">
        <v>41115</v>
      </c>
      <c r="F81" s="130"/>
    </row>
    <row r="82" spans="1:6" ht="13.8" customHeight="1" x14ac:dyDescent="0.3">
      <c r="B82" s="131" t="s">
        <v>164</v>
      </c>
      <c r="C82" s="128" t="s">
        <v>286</v>
      </c>
      <c r="D82" s="128" t="s">
        <v>147</v>
      </c>
      <c r="E82" s="132">
        <v>41290</v>
      </c>
      <c r="F82" s="130"/>
    </row>
    <row r="83" spans="1:6" x14ac:dyDescent="0.3">
      <c r="B83" s="133" t="s">
        <v>162</v>
      </c>
      <c r="C83" s="128" t="s">
        <v>286</v>
      </c>
      <c r="D83" s="128" t="s">
        <v>147</v>
      </c>
      <c r="E83" s="132">
        <v>41190</v>
      </c>
      <c r="F83" s="130"/>
    </row>
    <row r="84" spans="1:6" x14ac:dyDescent="0.3">
      <c r="B84" s="131" t="s">
        <v>242</v>
      </c>
      <c r="C84" s="128" t="s">
        <v>286</v>
      </c>
      <c r="D84" s="128" t="s">
        <v>147</v>
      </c>
      <c r="E84" s="132">
        <v>44101</v>
      </c>
      <c r="F84" s="130"/>
    </row>
    <row r="85" spans="1:6" x14ac:dyDescent="0.3">
      <c r="B85" s="133" t="s">
        <v>160</v>
      </c>
      <c r="C85" s="128" t="s">
        <v>286</v>
      </c>
      <c r="D85" s="128" t="s">
        <v>147</v>
      </c>
      <c r="E85" s="132">
        <v>41140</v>
      </c>
      <c r="F85" s="130"/>
    </row>
    <row r="86" spans="1:6" ht="27.6" x14ac:dyDescent="0.3">
      <c r="B86" s="131" t="s">
        <v>168</v>
      </c>
      <c r="C86" s="128" t="s">
        <v>286</v>
      </c>
      <c r="D86" s="128" t="s">
        <v>147</v>
      </c>
      <c r="E86" s="132">
        <v>41240</v>
      </c>
      <c r="F86" s="130"/>
    </row>
    <row r="87" spans="1:6" ht="13.8" customHeight="1" x14ac:dyDescent="0.3">
      <c r="A87" s="140"/>
      <c r="B87" s="131" t="s">
        <v>260</v>
      </c>
      <c r="C87" s="128" t="s">
        <v>286</v>
      </c>
      <c r="D87" s="128" t="s">
        <v>147</v>
      </c>
      <c r="E87" s="132">
        <v>45110</v>
      </c>
      <c r="F87" s="130"/>
    </row>
    <row r="88" spans="1:6" x14ac:dyDescent="0.3">
      <c r="B88" s="131" t="s">
        <v>281</v>
      </c>
      <c r="C88" s="128" t="s">
        <v>286</v>
      </c>
      <c r="D88" s="128" t="s">
        <v>147</v>
      </c>
      <c r="E88" s="132">
        <v>46201</v>
      </c>
      <c r="F88" s="130"/>
    </row>
    <row r="89" spans="1:6" x14ac:dyDescent="0.3">
      <c r="A89" s="140"/>
      <c r="B89" s="131" t="s">
        <v>276</v>
      </c>
      <c r="C89" s="128" t="s">
        <v>286</v>
      </c>
      <c r="D89" s="128" t="s">
        <v>147</v>
      </c>
      <c r="E89" s="132">
        <v>45501</v>
      </c>
      <c r="F89" s="130"/>
    </row>
    <row r="90" spans="1:6" x14ac:dyDescent="0.3">
      <c r="A90" s="140"/>
      <c r="B90" s="131" t="s">
        <v>274</v>
      </c>
      <c r="C90" s="128" t="s">
        <v>286</v>
      </c>
      <c r="D90" s="128" t="s">
        <v>147</v>
      </c>
      <c r="E90" s="132">
        <v>45401</v>
      </c>
      <c r="F90" s="130"/>
    </row>
    <row r="91" spans="1:6" ht="27.6" x14ac:dyDescent="0.3">
      <c r="A91" s="140"/>
      <c r="B91" s="131" t="s">
        <v>271</v>
      </c>
      <c r="C91" s="128" t="s">
        <v>286</v>
      </c>
      <c r="D91" s="128" t="s">
        <v>148</v>
      </c>
      <c r="E91" s="132">
        <v>45300</v>
      </c>
      <c r="F91" s="130"/>
    </row>
    <row r="92" spans="1:6" x14ac:dyDescent="0.3">
      <c r="B92" s="131" t="s">
        <v>282</v>
      </c>
      <c r="C92" s="128" t="s">
        <v>286</v>
      </c>
      <c r="D92" s="128" t="s">
        <v>147</v>
      </c>
      <c r="E92" s="132">
        <v>46202</v>
      </c>
      <c r="F92" s="130"/>
    </row>
    <row r="93" spans="1:6" x14ac:dyDescent="0.3">
      <c r="B93" s="131" t="s">
        <v>156</v>
      </c>
      <c r="C93" s="128" t="s">
        <v>286</v>
      </c>
      <c r="D93" s="128" t="s">
        <v>147</v>
      </c>
      <c r="E93" s="132">
        <v>41103</v>
      </c>
      <c r="F93" s="130"/>
    </row>
    <row r="94" spans="1:6" x14ac:dyDescent="0.3">
      <c r="B94" s="169" t="s">
        <v>426</v>
      </c>
      <c r="C94" s="128" t="s">
        <v>286</v>
      </c>
      <c r="D94" s="128" t="s">
        <v>147</v>
      </c>
      <c r="E94" s="171">
        <v>44250</v>
      </c>
      <c r="F94" s="130"/>
    </row>
    <row r="95" spans="1:6" x14ac:dyDescent="0.3">
      <c r="B95" s="131" t="s">
        <v>414</v>
      </c>
      <c r="C95" s="128" t="s">
        <v>286</v>
      </c>
      <c r="D95" s="128" t="s">
        <v>147</v>
      </c>
      <c r="E95" s="132">
        <v>41250</v>
      </c>
      <c r="F95" s="130"/>
    </row>
    <row r="96" spans="1:6" x14ac:dyDescent="0.3">
      <c r="B96" s="169" t="s">
        <v>415</v>
      </c>
      <c r="C96" s="128" t="s">
        <v>286</v>
      </c>
      <c r="D96" s="128" t="s">
        <v>147</v>
      </c>
      <c r="E96" s="171">
        <v>43250</v>
      </c>
      <c r="F96" s="130"/>
    </row>
    <row r="97" spans="1:6" x14ac:dyDescent="0.3">
      <c r="B97" s="133" t="s">
        <v>221</v>
      </c>
      <c r="C97" s="128" t="s">
        <v>286</v>
      </c>
      <c r="D97" s="128" t="s">
        <v>147</v>
      </c>
      <c r="E97" s="132">
        <v>41980</v>
      </c>
      <c r="F97" s="130"/>
    </row>
    <row r="98" spans="1:6" x14ac:dyDescent="0.3">
      <c r="B98" s="131" t="s">
        <v>278</v>
      </c>
      <c r="C98" s="128" t="s">
        <v>286</v>
      </c>
      <c r="D98" s="128" t="s">
        <v>147</v>
      </c>
      <c r="E98" s="132">
        <v>46101</v>
      </c>
      <c r="F98" s="130"/>
    </row>
    <row r="99" spans="1:6" x14ac:dyDescent="0.3">
      <c r="A99" s="140"/>
      <c r="B99" s="133" t="s">
        <v>210</v>
      </c>
      <c r="C99" s="128" t="s">
        <v>286</v>
      </c>
      <c r="D99" s="128" t="s">
        <v>147</v>
      </c>
      <c r="E99" s="132">
        <v>41901</v>
      </c>
      <c r="F99" s="130"/>
    </row>
    <row r="100" spans="1:6" x14ac:dyDescent="0.3">
      <c r="B100" s="131" t="s">
        <v>226</v>
      </c>
      <c r="C100" s="128" t="s">
        <v>286</v>
      </c>
      <c r="D100" s="128" t="s">
        <v>147</v>
      </c>
      <c r="E100" s="132">
        <v>42201</v>
      </c>
      <c r="F100" s="130"/>
    </row>
    <row r="101" spans="1:6" ht="13.8" customHeight="1" x14ac:dyDescent="0.3">
      <c r="B101" s="133" t="s">
        <v>225</v>
      </c>
      <c r="C101" s="128" t="s">
        <v>286</v>
      </c>
      <c r="D101" s="128" t="s">
        <v>148</v>
      </c>
      <c r="E101" s="132">
        <v>42200</v>
      </c>
      <c r="F101" s="130"/>
    </row>
    <row r="102" spans="1:6" x14ac:dyDescent="0.3">
      <c r="B102" s="131" t="s">
        <v>233</v>
      </c>
      <c r="C102" s="128" t="s">
        <v>286</v>
      </c>
      <c r="D102" s="128" t="s">
        <v>148</v>
      </c>
      <c r="E102" s="132">
        <v>43200</v>
      </c>
      <c r="F102" s="130"/>
    </row>
    <row r="103" spans="1:6" x14ac:dyDescent="0.3">
      <c r="B103" s="131" t="s">
        <v>233</v>
      </c>
      <c r="C103" s="128" t="s">
        <v>286</v>
      </c>
      <c r="D103" s="128" t="s">
        <v>147</v>
      </c>
      <c r="E103" s="132">
        <v>43201</v>
      </c>
      <c r="F103" s="130"/>
    </row>
    <row r="104" spans="1:6" ht="27.6" x14ac:dyDescent="0.3">
      <c r="B104" s="133" t="s">
        <v>248</v>
      </c>
      <c r="C104" s="128" t="s">
        <v>286</v>
      </c>
      <c r="D104" s="128" t="s">
        <v>148</v>
      </c>
      <c r="E104" s="132">
        <v>44300</v>
      </c>
      <c r="F104" s="130"/>
    </row>
    <row r="105" spans="1:6" ht="27.6" x14ac:dyDescent="0.3">
      <c r="B105" s="131" t="s">
        <v>248</v>
      </c>
      <c r="C105" s="128" t="s">
        <v>286</v>
      </c>
      <c r="D105" s="128" t="s">
        <v>147</v>
      </c>
      <c r="E105" s="132">
        <v>44301</v>
      </c>
      <c r="F105" s="130"/>
    </row>
    <row r="106" spans="1:6" ht="27.6" x14ac:dyDescent="0.3">
      <c r="B106" s="133" t="s">
        <v>249</v>
      </c>
      <c r="C106" s="128" t="s">
        <v>286</v>
      </c>
      <c r="D106" s="128" t="s">
        <v>148</v>
      </c>
      <c r="E106" s="132">
        <v>44500</v>
      </c>
      <c r="F106" s="130"/>
    </row>
    <row r="107" spans="1:6" ht="27.6" x14ac:dyDescent="0.3">
      <c r="B107" s="133" t="s">
        <v>249</v>
      </c>
      <c r="C107" s="128" t="s">
        <v>286</v>
      </c>
      <c r="D107" s="128" t="s">
        <v>147</v>
      </c>
      <c r="E107" s="132">
        <v>44501</v>
      </c>
      <c r="F107" s="130"/>
    </row>
    <row r="108" spans="1:6" ht="41.4" x14ac:dyDescent="0.3">
      <c r="B108" s="133" t="s">
        <v>250</v>
      </c>
      <c r="C108" s="128" t="s">
        <v>286</v>
      </c>
      <c r="D108" s="128" t="s">
        <v>147</v>
      </c>
      <c r="E108" s="132">
        <v>44502</v>
      </c>
      <c r="F108" s="130"/>
    </row>
    <row r="109" spans="1:6" ht="27.6" x14ac:dyDescent="0.3">
      <c r="B109" s="131" t="s">
        <v>251</v>
      </c>
      <c r="C109" s="128" t="s">
        <v>286</v>
      </c>
      <c r="D109" s="128" t="s">
        <v>148</v>
      </c>
      <c r="E109" s="132">
        <v>44600</v>
      </c>
      <c r="F109" s="130"/>
    </row>
    <row r="110" spans="1:6" ht="13.8" customHeight="1" x14ac:dyDescent="0.3">
      <c r="B110" s="131" t="s">
        <v>235</v>
      </c>
      <c r="C110" s="128" t="s">
        <v>286</v>
      </c>
      <c r="D110" s="128" t="s">
        <v>148</v>
      </c>
      <c r="E110" s="132">
        <v>43400</v>
      </c>
      <c r="F110" s="130"/>
    </row>
    <row r="111" spans="1:6" ht="27.6" x14ac:dyDescent="0.3">
      <c r="B111" s="133" t="s">
        <v>255</v>
      </c>
      <c r="C111" s="128" t="s">
        <v>286</v>
      </c>
      <c r="D111" s="128" t="s">
        <v>148</v>
      </c>
      <c r="E111" s="132">
        <v>44900</v>
      </c>
      <c r="F111" s="130"/>
    </row>
    <row r="112" spans="1:6" ht="27.6" x14ac:dyDescent="0.3">
      <c r="A112" s="140"/>
      <c r="B112" s="131" t="s">
        <v>255</v>
      </c>
      <c r="C112" s="128" t="s">
        <v>286</v>
      </c>
      <c r="D112" s="128" t="s">
        <v>147</v>
      </c>
      <c r="E112" s="132">
        <v>44901</v>
      </c>
      <c r="F112" s="130"/>
    </row>
    <row r="113" spans="1:6" ht="27.6" x14ac:dyDescent="0.3">
      <c r="B113" s="133" t="s">
        <v>228</v>
      </c>
      <c r="C113" s="128" t="s">
        <v>286</v>
      </c>
      <c r="D113" s="128" t="s">
        <v>148</v>
      </c>
      <c r="E113" s="132">
        <v>42900</v>
      </c>
      <c r="F113" s="130"/>
    </row>
    <row r="114" spans="1:6" ht="27.6" x14ac:dyDescent="0.3">
      <c r="B114" s="131" t="s">
        <v>228</v>
      </c>
      <c r="C114" s="128" t="s">
        <v>286</v>
      </c>
      <c r="D114" s="128" t="s">
        <v>147</v>
      </c>
      <c r="E114" s="132">
        <v>42901</v>
      </c>
      <c r="F114" s="130"/>
    </row>
    <row r="115" spans="1:6" ht="27.6" x14ac:dyDescent="0.3">
      <c r="B115" s="133" t="s">
        <v>239</v>
      </c>
      <c r="C115" s="128" t="s">
        <v>286</v>
      </c>
      <c r="D115" s="128" t="s">
        <v>148</v>
      </c>
      <c r="E115" s="132">
        <v>43900</v>
      </c>
      <c r="F115" s="130"/>
    </row>
    <row r="116" spans="1:6" ht="27.6" x14ac:dyDescent="0.3">
      <c r="B116" s="131" t="s">
        <v>239</v>
      </c>
      <c r="C116" s="128" t="s">
        <v>286</v>
      </c>
      <c r="D116" s="128" t="s">
        <v>147</v>
      </c>
      <c r="E116" s="132">
        <v>43901</v>
      </c>
      <c r="F116" s="130"/>
    </row>
    <row r="117" spans="1:6" x14ac:dyDescent="0.3">
      <c r="B117" s="131" t="s">
        <v>284</v>
      </c>
      <c r="C117" s="128" t="s">
        <v>286</v>
      </c>
      <c r="D117" s="128" t="s">
        <v>148</v>
      </c>
      <c r="E117" s="132">
        <v>46600</v>
      </c>
      <c r="F117" s="130"/>
    </row>
    <row r="118" spans="1:6" ht="13.8" customHeight="1" x14ac:dyDescent="0.3">
      <c r="A118" s="140"/>
      <c r="B118" s="133" t="s">
        <v>207</v>
      </c>
      <c r="C118" s="128" t="s">
        <v>286</v>
      </c>
      <c r="D118" s="128" t="s">
        <v>148</v>
      </c>
      <c r="E118" s="132">
        <v>41800</v>
      </c>
      <c r="F118" s="130"/>
    </row>
    <row r="119" spans="1:6" x14ac:dyDescent="0.3">
      <c r="A119" s="140"/>
      <c r="B119" s="133" t="s">
        <v>205</v>
      </c>
      <c r="C119" s="128" t="s">
        <v>286</v>
      </c>
      <c r="D119" s="128" t="s">
        <v>147</v>
      </c>
      <c r="E119" s="132">
        <v>41750</v>
      </c>
      <c r="F119" s="130"/>
    </row>
    <row r="120" spans="1:6" x14ac:dyDescent="0.3">
      <c r="B120" s="131" t="s">
        <v>240</v>
      </c>
      <c r="C120" s="128" t="s">
        <v>286</v>
      </c>
      <c r="D120" s="128" t="s">
        <v>149</v>
      </c>
      <c r="E120" s="132">
        <v>44000</v>
      </c>
      <c r="F120" s="130"/>
    </row>
    <row r="121" spans="1:6" x14ac:dyDescent="0.3">
      <c r="B121" s="133" t="s">
        <v>222</v>
      </c>
      <c r="C121" s="128" t="s">
        <v>286</v>
      </c>
      <c r="D121" s="128" t="s">
        <v>149</v>
      </c>
      <c r="E121" s="132">
        <v>42000</v>
      </c>
      <c r="F121" s="130"/>
    </row>
    <row r="122" spans="1:6" ht="27.6" x14ac:dyDescent="0.3">
      <c r="B122" s="133" t="s">
        <v>163</v>
      </c>
      <c r="C122" s="128" t="s">
        <v>286</v>
      </c>
      <c r="D122" s="128" t="s">
        <v>148</v>
      </c>
      <c r="E122" s="132">
        <v>41200</v>
      </c>
      <c r="F122" s="130"/>
    </row>
    <row r="123" spans="1:6" x14ac:dyDescent="0.3">
      <c r="B123" s="131" t="s">
        <v>152</v>
      </c>
      <c r="C123" s="128" t="s">
        <v>286</v>
      </c>
      <c r="D123" s="128" t="s">
        <v>149</v>
      </c>
      <c r="E123" s="132">
        <v>41000</v>
      </c>
      <c r="F123" s="130"/>
    </row>
    <row r="124" spans="1:6" x14ac:dyDescent="0.3">
      <c r="B124" s="133" t="s">
        <v>229</v>
      </c>
      <c r="C124" s="128" t="s">
        <v>286</v>
      </c>
      <c r="D124" s="128" t="s">
        <v>149</v>
      </c>
      <c r="E124" s="132">
        <v>43000</v>
      </c>
      <c r="F124" s="130"/>
    </row>
    <row r="125" spans="1:6" ht="13.8" customHeight="1" x14ac:dyDescent="0.3">
      <c r="B125" s="133" t="s">
        <v>254</v>
      </c>
      <c r="C125" s="128" t="s">
        <v>286</v>
      </c>
      <c r="D125" s="128" t="s">
        <v>148</v>
      </c>
      <c r="E125" s="132">
        <v>44800</v>
      </c>
      <c r="F125" s="130"/>
    </row>
    <row r="126" spans="1:6" ht="13.8" customHeight="1" x14ac:dyDescent="0.3">
      <c r="B126" s="133" t="s">
        <v>254</v>
      </c>
      <c r="C126" s="128" t="s">
        <v>286</v>
      </c>
      <c r="D126" s="128" t="s">
        <v>147</v>
      </c>
      <c r="E126" s="132">
        <v>44801</v>
      </c>
      <c r="F126" s="130"/>
    </row>
    <row r="127" spans="1:6" ht="13.8" customHeight="1" x14ac:dyDescent="0.3">
      <c r="B127" s="133" t="s">
        <v>227</v>
      </c>
      <c r="C127" s="128" t="s">
        <v>286</v>
      </c>
      <c r="D127" s="128" t="s">
        <v>148</v>
      </c>
      <c r="E127" s="132">
        <v>42800</v>
      </c>
      <c r="F127" s="130"/>
    </row>
    <row r="128" spans="1:6" ht="13.8" customHeight="1" x14ac:dyDescent="0.3">
      <c r="B128" s="133" t="s">
        <v>227</v>
      </c>
      <c r="C128" s="128" t="s">
        <v>286</v>
      </c>
      <c r="D128" s="128" t="s">
        <v>147</v>
      </c>
      <c r="E128" s="132">
        <v>42801</v>
      </c>
      <c r="F128" s="130"/>
    </row>
    <row r="129" spans="1:6" ht="27.6" x14ac:dyDescent="0.3">
      <c r="B129" s="131" t="s">
        <v>169</v>
      </c>
      <c r="C129" s="128" t="s">
        <v>286</v>
      </c>
      <c r="D129" s="128" t="s">
        <v>147</v>
      </c>
      <c r="E129" s="132">
        <v>41280</v>
      </c>
      <c r="F129" s="130"/>
    </row>
    <row r="130" spans="1:6" x14ac:dyDescent="0.3">
      <c r="B130" s="131" t="s">
        <v>238</v>
      </c>
      <c r="C130" s="128" t="s">
        <v>286</v>
      </c>
      <c r="D130" s="128" t="s">
        <v>148</v>
      </c>
      <c r="E130" s="132">
        <v>43800</v>
      </c>
      <c r="F130" s="130"/>
    </row>
    <row r="131" spans="1:6" x14ac:dyDescent="0.3">
      <c r="B131" s="131" t="s">
        <v>238</v>
      </c>
      <c r="C131" s="128" t="s">
        <v>286</v>
      </c>
      <c r="D131" s="128" t="s">
        <v>147</v>
      </c>
      <c r="E131" s="132">
        <v>43801</v>
      </c>
      <c r="F131" s="130"/>
    </row>
    <row r="132" spans="1:6" x14ac:dyDescent="0.3">
      <c r="B132" s="131" t="s">
        <v>231</v>
      </c>
      <c r="C132" s="128" t="s">
        <v>286</v>
      </c>
      <c r="D132" s="128" t="s">
        <v>147</v>
      </c>
      <c r="E132" s="132">
        <v>43102</v>
      </c>
      <c r="F132" s="130"/>
    </row>
    <row r="133" spans="1:6" x14ac:dyDescent="0.3">
      <c r="A133" s="140"/>
      <c r="B133" s="133" t="s">
        <v>377</v>
      </c>
      <c r="C133" s="128" t="s">
        <v>286</v>
      </c>
      <c r="D133" s="128" t="s">
        <v>147</v>
      </c>
      <c r="E133" s="132">
        <v>41902</v>
      </c>
      <c r="F133" s="130"/>
    </row>
    <row r="134" spans="1:6" x14ac:dyDescent="0.3">
      <c r="A134" s="140"/>
      <c r="B134" s="131" t="s">
        <v>272</v>
      </c>
      <c r="C134" s="128" t="s">
        <v>286</v>
      </c>
      <c r="D134" s="128" t="s">
        <v>147</v>
      </c>
      <c r="E134" s="132">
        <v>45301</v>
      </c>
      <c r="F134" s="130"/>
    </row>
    <row r="135" spans="1:6" x14ac:dyDescent="0.3">
      <c r="B135" s="131" t="s">
        <v>166</v>
      </c>
      <c r="C135" s="128" t="s">
        <v>286</v>
      </c>
      <c r="D135" s="128" t="s">
        <v>147</v>
      </c>
      <c r="E135" s="132">
        <v>41220</v>
      </c>
      <c r="F135" s="130"/>
    </row>
    <row r="136" spans="1:6" x14ac:dyDescent="0.3">
      <c r="B136" s="133" t="s">
        <v>158</v>
      </c>
      <c r="C136" s="128" t="s">
        <v>286</v>
      </c>
      <c r="D136" s="128" t="s">
        <v>147</v>
      </c>
      <c r="E136" s="132">
        <v>41120</v>
      </c>
      <c r="F136" s="130"/>
    </row>
    <row r="137" spans="1:6" x14ac:dyDescent="0.3">
      <c r="B137" s="131" t="s">
        <v>283</v>
      </c>
      <c r="C137" s="128" t="s">
        <v>286</v>
      </c>
      <c r="D137" s="128" t="s">
        <v>148</v>
      </c>
      <c r="E137" s="132">
        <v>46400</v>
      </c>
      <c r="F137" s="130"/>
    </row>
    <row r="138" spans="1:6" x14ac:dyDescent="0.3">
      <c r="B138" s="131" t="s">
        <v>283</v>
      </c>
      <c r="C138" s="128" t="s">
        <v>286</v>
      </c>
      <c r="D138" s="128" t="s">
        <v>147</v>
      </c>
      <c r="E138" s="132">
        <v>46401</v>
      </c>
      <c r="F138" s="130"/>
    </row>
    <row r="139" spans="1:6" x14ac:dyDescent="0.3">
      <c r="A139" s="140"/>
      <c r="B139" s="133" t="s">
        <v>259</v>
      </c>
      <c r="C139" s="128" t="s">
        <v>286</v>
      </c>
      <c r="D139" s="128" t="s">
        <v>147</v>
      </c>
      <c r="E139" s="132">
        <v>45102</v>
      </c>
      <c r="F139" s="130"/>
    </row>
    <row r="140" spans="1:6" x14ac:dyDescent="0.3">
      <c r="B140" s="131" t="s">
        <v>234</v>
      </c>
      <c r="C140" s="128" t="s">
        <v>286</v>
      </c>
      <c r="D140" s="128" t="s">
        <v>147</v>
      </c>
      <c r="E140" s="132">
        <v>43202</v>
      </c>
      <c r="F140" s="130"/>
    </row>
    <row r="141" spans="1:6" ht="27.6" customHeight="1" x14ac:dyDescent="0.3">
      <c r="B141" s="131" t="s">
        <v>423</v>
      </c>
      <c r="C141" s="128" t="s">
        <v>286</v>
      </c>
      <c r="D141" s="128" t="s">
        <v>147</v>
      </c>
      <c r="E141" s="132">
        <v>41706</v>
      </c>
    </row>
    <row r="142" spans="1:6" x14ac:dyDescent="0.3">
      <c r="A142" s="140"/>
      <c r="B142" s="131" t="s">
        <v>204</v>
      </c>
      <c r="C142" s="128" t="s">
        <v>286</v>
      </c>
      <c r="D142" s="128" t="s">
        <v>147</v>
      </c>
      <c r="E142" s="132">
        <v>41704</v>
      </c>
      <c r="F142" s="130"/>
    </row>
    <row r="143" spans="1:6" ht="27.6" x14ac:dyDescent="0.3">
      <c r="B143" s="131" t="s">
        <v>165</v>
      </c>
      <c r="C143" s="128" t="s">
        <v>286</v>
      </c>
      <c r="D143" s="128" t="s">
        <v>147</v>
      </c>
      <c r="E143" s="132">
        <v>41211</v>
      </c>
      <c r="F143" s="130"/>
    </row>
    <row r="144" spans="1:6" ht="13.8" customHeight="1" x14ac:dyDescent="0.3">
      <c r="B144" s="133" t="s">
        <v>413</v>
      </c>
      <c r="C144" s="128" t="s">
        <v>286</v>
      </c>
      <c r="D144" s="128" t="s">
        <v>147</v>
      </c>
      <c r="E144" s="132">
        <v>41210</v>
      </c>
      <c r="F144" s="130"/>
    </row>
    <row r="145" spans="1:6" ht="13.8" customHeight="1" x14ac:dyDescent="0.3">
      <c r="B145" s="131" t="s">
        <v>153</v>
      </c>
      <c r="C145" s="128" t="s">
        <v>286</v>
      </c>
      <c r="D145" s="128" t="s">
        <v>148</v>
      </c>
      <c r="E145" s="132">
        <v>41100</v>
      </c>
      <c r="F145" s="130"/>
    </row>
    <row r="146" spans="1:6" x14ac:dyDescent="0.3">
      <c r="A146" s="140"/>
      <c r="B146" s="133" t="s">
        <v>217</v>
      </c>
      <c r="C146" s="128" t="s">
        <v>286</v>
      </c>
      <c r="D146" s="128" t="s">
        <v>147</v>
      </c>
      <c r="E146" s="132">
        <v>41940</v>
      </c>
      <c r="F146" s="130"/>
    </row>
    <row r="147" spans="1:6" x14ac:dyDescent="0.3">
      <c r="B147" s="131" t="s">
        <v>177</v>
      </c>
      <c r="C147" s="128" t="s">
        <v>286</v>
      </c>
      <c r="D147" s="128" t="s">
        <v>148</v>
      </c>
      <c r="E147" s="132">
        <v>41400</v>
      </c>
      <c r="F147" s="130"/>
    </row>
    <row r="148" spans="1:6" x14ac:dyDescent="0.3">
      <c r="B148" s="133" t="s">
        <v>178</v>
      </c>
      <c r="C148" s="128" t="s">
        <v>286</v>
      </c>
      <c r="D148" s="128" t="s">
        <v>147</v>
      </c>
      <c r="E148" s="132">
        <v>41410</v>
      </c>
      <c r="F148" s="130"/>
    </row>
    <row r="149" spans="1:6" ht="27.6" x14ac:dyDescent="0.3">
      <c r="B149" s="133" t="s">
        <v>180</v>
      </c>
      <c r="C149" s="128" t="s">
        <v>286</v>
      </c>
      <c r="D149" s="128" t="s">
        <v>147</v>
      </c>
      <c r="E149" s="132">
        <v>41421</v>
      </c>
      <c r="F149" s="130"/>
    </row>
    <row r="150" spans="1:6" ht="27.6" x14ac:dyDescent="0.3">
      <c r="B150" s="133" t="s">
        <v>182</v>
      </c>
      <c r="C150" s="128" t="s">
        <v>286</v>
      </c>
      <c r="D150" s="128" t="s">
        <v>147</v>
      </c>
      <c r="E150" s="132">
        <v>41431</v>
      </c>
      <c r="F150" s="130"/>
    </row>
    <row r="151" spans="1:6" ht="27.6" x14ac:dyDescent="0.3">
      <c r="B151" s="133" t="s">
        <v>181</v>
      </c>
      <c r="C151" s="128" t="s">
        <v>286</v>
      </c>
      <c r="D151" s="128" t="s">
        <v>147</v>
      </c>
      <c r="E151" s="132">
        <v>41430</v>
      </c>
      <c r="F151" s="130"/>
    </row>
    <row r="152" spans="1:6" ht="27.6" x14ac:dyDescent="0.3">
      <c r="B152" s="133" t="s">
        <v>179</v>
      </c>
      <c r="C152" s="128" t="s">
        <v>286</v>
      </c>
      <c r="D152" s="128" t="s">
        <v>147</v>
      </c>
      <c r="E152" s="132">
        <v>41420</v>
      </c>
      <c r="F152" s="130"/>
    </row>
    <row r="153" spans="1:6" ht="27.6" x14ac:dyDescent="0.3">
      <c r="B153" s="133" t="s">
        <v>183</v>
      </c>
      <c r="C153" s="128" t="s">
        <v>286</v>
      </c>
      <c r="D153" s="128" t="s">
        <v>147</v>
      </c>
      <c r="E153" s="132">
        <v>41440</v>
      </c>
      <c r="F153" s="130"/>
    </row>
    <row r="154" spans="1:6" x14ac:dyDescent="0.3">
      <c r="B154" s="131" t="s">
        <v>186</v>
      </c>
      <c r="C154" s="128" t="s">
        <v>286</v>
      </c>
      <c r="D154" s="128" t="s">
        <v>147</v>
      </c>
      <c r="E154" s="132">
        <v>41520</v>
      </c>
      <c r="F154" s="130"/>
    </row>
    <row r="155" spans="1:6" x14ac:dyDescent="0.3">
      <c r="B155" s="131" t="s">
        <v>132</v>
      </c>
      <c r="C155" s="128" t="s">
        <v>286</v>
      </c>
      <c r="D155" s="128" t="s">
        <v>148</v>
      </c>
      <c r="E155" s="132">
        <v>41300</v>
      </c>
      <c r="F155" s="130"/>
    </row>
    <row r="156" spans="1:6" x14ac:dyDescent="0.3">
      <c r="B156" s="133" t="s">
        <v>170</v>
      </c>
      <c r="C156" s="128" t="s">
        <v>286</v>
      </c>
      <c r="D156" s="128" t="s">
        <v>147</v>
      </c>
      <c r="E156" s="132">
        <v>41310</v>
      </c>
      <c r="F156" s="130"/>
    </row>
    <row r="157" spans="1:6" x14ac:dyDescent="0.3">
      <c r="B157" s="133" t="s">
        <v>172</v>
      </c>
      <c r="C157" s="128" t="s">
        <v>286</v>
      </c>
      <c r="D157" s="128" t="s">
        <v>147</v>
      </c>
      <c r="E157" s="132">
        <v>41321</v>
      </c>
      <c r="F157" s="130"/>
    </row>
    <row r="158" spans="1:6" ht="27.6" x14ac:dyDescent="0.3">
      <c r="B158" s="133" t="s">
        <v>173</v>
      </c>
      <c r="C158" s="128" t="s">
        <v>286</v>
      </c>
      <c r="D158" s="128" t="s">
        <v>147</v>
      </c>
      <c r="E158" s="132">
        <v>41330</v>
      </c>
      <c r="F158" s="130"/>
    </row>
    <row r="159" spans="1:6" ht="27.6" x14ac:dyDescent="0.3">
      <c r="B159" s="133" t="s">
        <v>171</v>
      </c>
      <c r="C159" s="128" t="s">
        <v>286</v>
      </c>
      <c r="D159" s="128" t="s">
        <v>147</v>
      </c>
      <c r="E159" s="132">
        <v>41320</v>
      </c>
      <c r="F159" s="130"/>
    </row>
    <row r="160" spans="1:6" ht="27.6" x14ac:dyDescent="0.3">
      <c r="B160" s="133" t="s">
        <v>175</v>
      </c>
      <c r="C160" s="128" t="s">
        <v>286</v>
      </c>
      <c r="D160" s="128" t="s">
        <v>147</v>
      </c>
      <c r="E160" s="132">
        <v>41340</v>
      </c>
      <c r="F160" s="130"/>
    </row>
    <row r="161" spans="2:6" ht="13.8" customHeight="1" x14ac:dyDescent="0.3">
      <c r="B161" s="133" t="s">
        <v>174</v>
      </c>
      <c r="C161" s="128" t="s">
        <v>286</v>
      </c>
      <c r="D161" s="128" t="s">
        <v>147</v>
      </c>
      <c r="E161" s="132">
        <v>41331</v>
      </c>
      <c r="F161" s="130"/>
    </row>
    <row r="162" spans="2:6" x14ac:dyDescent="0.3">
      <c r="B162" s="133" t="s">
        <v>376</v>
      </c>
      <c r="C162" s="128" t="s">
        <v>286</v>
      </c>
      <c r="D162" s="128" t="s">
        <v>147</v>
      </c>
      <c r="E162" s="132">
        <v>41360</v>
      </c>
      <c r="F162" s="130"/>
    </row>
    <row r="163" spans="2:6" ht="27.6" x14ac:dyDescent="0.3">
      <c r="B163" s="133" t="s">
        <v>176</v>
      </c>
      <c r="C163" s="128" t="s">
        <v>286</v>
      </c>
      <c r="D163" s="128" t="s">
        <v>147</v>
      </c>
      <c r="E163" s="132">
        <v>41350</v>
      </c>
      <c r="F163" s="130"/>
    </row>
    <row r="164" spans="2:6" ht="13.8" customHeight="1" x14ac:dyDescent="0.3">
      <c r="B164" s="131" t="s">
        <v>224</v>
      </c>
      <c r="C164" s="128" t="s">
        <v>286</v>
      </c>
      <c r="D164" s="128" t="s">
        <v>147</v>
      </c>
      <c r="E164" s="132">
        <v>42101</v>
      </c>
      <c r="F164" s="130"/>
    </row>
    <row r="165" spans="2:6" ht="27.6" x14ac:dyDescent="0.3">
      <c r="B165" s="133" t="s">
        <v>223</v>
      </c>
      <c r="C165" s="128" t="s">
        <v>286</v>
      </c>
      <c r="D165" s="128" t="s">
        <v>148</v>
      </c>
      <c r="E165" s="132">
        <v>42100</v>
      </c>
      <c r="F165" s="130"/>
    </row>
    <row r="166" spans="2:6" ht="13.8" customHeight="1" x14ac:dyDescent="0.3">
      <c r="B166" s="131" t="s">
        <v>230</v>
      </c>
      <c r="C166" s="128" t="s">
        <v>286</v>
      </c>
      <c r="D166" s="128" t="s">
        <v>148</v>
      </c>
      <c r="E166" s="132">
        <v>43100</v>
      </c>
      <c r="F166" s="130"/>
    </row>
    <row r="167" spans="2:6" ht="13.8" customHeight="1" x14ac:dyDescent="0.3">
      <c r="B167" s="131" t="s">
        <v>230</v>
      </c>
      <c r="C167" s="128" t="s">
        <v>286</v>
      </c>
      <c r="D167" s="128" t="s">
        <v>147</v>
      </c>
      <c r="E167" s="132">
        <v>43101</v>
      </c>
      <c r="F167" s="130"/>
    </row>
    <row r="168" spans="2:6" ht="27.6" x14ac:dyDescent="0.3">
      <c r="B168" s="133" t="s">
        <v>241</v>
      </c>
      <c r="C168" s="128" t="s">
        <v>286</v>
      </c>
      <c r="D168" s="128" t="s">
        <v>148</v>
      </c>
      <c r="E168" s="132">
        <v>44100</v>
      </c>
      <c r="F168" s="130"/>
    </row>
    <row r="169" spans="2:6" ht="27.6" x14ac:dyDescent="0.3">
      <c r="B169" s="133" t="s">
        <v>241</v>
      </c>
      <c r="C169" s="128" t="s">
        <v>286</v>
      </c>
      <c r="D169" s="128" t="s">
        <v>147</v>
      </c>
      <c r="E169" s="132">
        <v>44102</v>
      </c>
      <c r="F169" s="130"/>
    </row>
    <row r="170" spans="2:6" ht="27.6" x14ac:dyDescent="0.3">
      <c r="B170" s="133" t="s">
        <v>245</v>
      </c>
      <c r="C170" s="128" t="s">
        <v>286</v>
      </c>
      <c r="D170" s="128" t="s">
        <v>148</v>
      </c>
      <c r="E170" s="132">
        <v>44200</v>
      </c>
      <c r="F170" s="130"/>
    </row>
    <row r="171" spans="2:6" ht="27.6" x14ac:dyDescent="0.3">
      <c r="B171" s="131" t="s">
        <v>246</v>
      </c>
      <c r="C171" s="128" t="s">
        <v>286</v>
      </c>
      <c r="D171" s="128" t="s">
        <v>147</v>
      </c>
      <c r="E171" s="132">
        <v>44201</v>
      </c>
      <c r="F171" s="130"/>
    </row>
  </sheetData>
  <sheetProtection password="80ED" sheet="1" objects="1" scenarios="1"/>
  <autoFilter ref="A2:F171">
    <sortState ref="A4:F172">
      <sortCondition ref="B3:B168"/>
    </sortState>
  </autoFilter>
  <sortState ref="B4:E680">
    <sortCondition ref="B680"/>
  </sortState>
  <mergeCells count="1">
    <mergeCell ref="B1:E1"/>
  </mergeCells>
  <pageMargins left="0.7" right="0.7" top="0.75" bottom="0.75" header="0.3" footer="0.3"/>
  <pageSetup orientation="landscape" horizontalDpi="1200" verticalDpi="1200" r:id="rId1"/>
  <headerFooter>
    <oddHeader>&amp;C&amp;"-,Bold"&amp;12UCOA SEGMENTS - LIST OF ACCOUNT NUMBERS AND NAMES - ALPHABETICAL</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447"/>
  <sheetViews>
    <sheetView workbookViewId="0">
      <selection activeCell="C2" sqref="C1:C1048576"/>
    </sheetView>
  </sheetViews>
  <sheetFormatPr defaultRowHeight="14.4" x14ac:dyDescent="0.3"/>
  <cols>
    <col min="1" max="1" width="9.33203125" style="366"/>
    <col min="2" max="2" width="19.6640625" style="373" customWidth="1"/>
    <col min="3" max="3" width="64.33203125" style="167" customWidth="1"/>
    <col min="4" max="4" width="29.6640625" style="128" customWidth="1"/>
    <col min="5" max="5" width="15.6640625" style="128" bestFit="1" customWidth="1"/>
    <col min="7" max="7" width="66.5" style="366" customWidth="1"/>
    <col min="8" max="8" width="28.6640625" style="366" customWidth="1"/>
    <col min="9" max="9" width="17.6640625" style="366" customWidth="1"/>
    <col min="10" max="16384" width="9.33203125" style="366"/>
  </cols>
  <sheetData>
    <row r="1" spans="2:6" ht="14.4" customHeight="1" x14ac:dyDescent="0.3">
      <c r="B1" s="413" t="s">
        <v>450</v>
      </c>
      <c r="C1" s="413"/>
      <c r="D1" s="413"/>
      <c r="E1" s="366"/>
      <c r="F1" s="366"/>
    </row>
    <row r="2" spans="2:6" x14ac:dyDescent="0.3">
      <c r="B2" s="139" t="s">
        <v>145</v>
      </c>
      <c r="C2" s="139" t="s">
        <v>151</v>
      </c>
      <c r="D2" s="138" t="s">
        <v>146</v>
      </c>
      <c r="E2" s="366"/>
      <c r="F2" s="366"/>
    </row>
    <row r="3" spans="2:6" customFormat="1" x14ac:dyDescent="0.3">
      <c r="B3" s="52">
        <v>41000</v>
      </c>
      <c r="C3" s="131" t="s">
        <v>152</v>
      </c>
      <c r="D3" s="128" t="s">
        <v>149</v>
      </c>
      <c r="F3" s="364"/>
    </row>
    <row r="4" spans="2:6" customFormat="1" x14ac:dyDescent="0.3">
      <c r="B4" s="52">
        <v>41100</v>
      </c>
      <c r="C4" s="131" t="s">
        <v>153</v>
      </c>
      <c r="D4" s="128" t="s">
        <v>148</v>
      </c>
      <c r="F4" s="365"/>
    </row>
    <row r="5" spans="2:6" customFormat="1" x14ac:dyDescent="0.3">
      <c r="B5" s="52">
        <v>41101</v>
      </c>
      <c r="C5" s="133" t="s">
        <v>154</v>
      </c>
      <c r="D5" s="128" t="s">
        <v>147</v>
      </c>
      <c r="F5" s="365"/>
    </row>
    <row r="6" spans="2:6" customFormat="1" x14ac:dyDescent="0.3">
      <c r="B6" s="52">
        <v>41102</v>
      </c>
      <c r="C6" s="131" t="s">
        <v>155</v>
      </c>
      <c r="D6" s="128" t="s">
        <v>147</v>
      </c>
      <c r="F6" s="364"/>
    </row>
    <row r="7" spans="2:6" customFormat="1" x14ac:dyDescent="0.3">
      <c r="B7" s="52">
        <v>41103</v>
      </c>
      <c r="C7" s="131" t="s">
        <v>156</v>
      </c>
      <c r="D7" s="128" t="s">
        <v>147</v>
      </c>
      <c r="F7" s="364"/>
    </row>
    <row r="8" spans="2:6" customFormat="1" x14ac:dyDescent="0.3">
      <c r="B8" s="374">
        <v>41107</v>
      </c>
      <c r="C8" s="131" t="s">
        <v>424</v>
      </c>
      <c r="D8" s="128" t="s">
        <v>147</v>
      </c>
      <c r="F8" s="368"/>
    </row>
    <row r="9" spans="2:6" customFormat="1" x14ac:dyDescent="0.3">
      <c r="B9" s="52">
        <v>41115</v>
      </c>
      <c r="C9" s="131" t="s">
        <v>157</v>
      </c>
      <c r="D9" s="128" t="s">
        <v>147</v>
      </c>
      <c r="F9" s="364"/>
    </row>
    <row r="10" spans="2:6" customFormat="1" x14ac:dyDescent="0.3">
      <c r="B10" s="52">
        <v>41120</v>
      </c>
      <c r="C10" s="133" t="s">
        <v>158</v>
      </c>
      <c r="D10" s="128" t="s">
        <v>147</v>
      </c>
      <c r="F10" s="365"/>
    </row>
    <row r="11" spans="2:6" customFormat="1" x14ac:dyDescent="0.3">
      <c r="B11" s="52">
        <v>41130</v>
      </c>
      <c r="C11" s="133" t="s">
        <v>159</v>
      </c>
      <c r="D11" s="128" t="s">
        <v>147</v>
      </c>
      <c r="F11" s="365"/>
    </row>
    <row r="12" spans="2:6" customFormat="1" x14ac:dyDescent="0.3">
      <c r="B12" s="52">
        <v>41140</v>
      </c>
      <c r="C12" s="133" t="s">
        <v>160</v>
      </c>
      <c r="D12" s="128" t="s">
        <v>147</v>
      </c>
      <c r="F12" s="365"/>
    </row>
    <row r="13" spans="2:6" customFormat="1" x14ac:dyDescent="0.3">
      <c r="B13" s="52">
        <v>41141</v>
      </c>
      <c r="C13" s="131" t="s">
        <v>161</v>
      </c>
      <c r="D13" s="128" t="s">
        <v>147</v>
      </c>
      <c r="F13" s="364"/>
    </row>
    <row r="14" spans="2:6" customFormat="1" x14ac:dyDescent="0.3">
      <c r="B14" s="52">
        <v>41190</v>
      </c>
      <c r="C14" s="133" t="s">
        <v>162</v>
      </c>
      <c r="D14" s="128" t="s">
        <v>147</v>
      </c>
      <c r="F14" s="365"/>
    </row>
    <row r="15" spans="2:6" customFormat="1" ht="27.6" x14ac:dyDescent="0.3">
      <c r="B15" s="52">
        <v>41200</v>
      </c>
      <c r="C15" s="133" t="s">
        <v>163</v>
      </c>
      <c r="D15" s="128" t="s">
        <v>148</v>
      </c>
      <c r="F15" s="365"/>
    </row>
    <row r="16" spans="2:6" x14ac:dyDescent="0.3">
      <c r="B16" s="52">
        <v>41210</v>
      </c>
      <c r="C16" s="133" t="s">
        <v>413</v>
      </c>
      <c r="D16" s="128" t="s">
        <v>147</v>
      </c>
      <c r="E16" s="366"/>
      <c r="F16" s="365"/>
    </row>
    <row r="17" spans="2:6" customFormat="1" ht="27.6" x14ac:dyDescent="0.3">
      <c r="B17" s="52">
        <v>41211</v>
      </c>
      <c r="C17" s="131" t="s">
        <v>165</v>
      </c>
      <c r="D17" s="128" t="s">
        <v>147</v>
      </c>
      <c r="F17" s="364"/>
    </row>
    <row r="18" spans="2:6" customFormat="1" x14ac:dyDescent="0.3">
      <c r="B18" s="52">
        <v>41220</v>
      </c>
      <c r="C18" s="131" t="s">
        <v>166</v>
      </c>
      <c r="D18" s="128" t="s">
        <v>147</v>
      </c>
      <c r="F18" s="364"/>
    </row>
    <row r="19" spans="2:6" customFormat="1" x14ac:dyDescent="0.3">
      <c r="B19" s="52">
        <v>41230</v>
      </c>
      <c r="C19" s="131" t="s">
        <v>167</v>
      </c>
      <c r="D19" s="128" t="s">
        <v>147</v>
      </c>
      <c r="F19" s="364"/>
    </row>
    <row r="20" spans="2:6" customFormat="1" ht="27.6" x14ac:dyDescent="0.3">
      <c r="B20" s="52">
        <v>41240</v>
      </c>
      <c r="C20" s="131" t="s">
        <v>168</v>
      </c>
      <c r="D20" s="128" t="s">
        <v>147</v>
      </c>
      <c r="F20" s="364"/>
    </row>
    <row r="21" spans="2:6" x14ac:dyDescent="0.3">
      <c r="B21" s="52">
        <v>41250</v>
      </c>
      <c r="C21" s="131" t="s">
        <v>414</v>
      </c>
      <c r="D21" s="128" t="s">
        <v>147</v>
      </c>
      <c r="E21" s="366"/>
      <c r="F21" s="364"/>
    </row>
    <row r="22" spans="2:6" customFormat="1" x14ac:dyDescent="0.3">
      <c r="B22" s="52">
        <v>41260</v>
      </c>
      <c r="C22" s="128" t="s">
        <v>383</v>
      </c>
      <c r="D22" s="128" t="s">
        <v>147</v>
      </c>
      <c r="F22" s="367"/>
    </row>
    <row r="23" spans="2:6" customFormat="1" ht="27.6" x14ac:dyDescent="0.3">
      <c r="B23" s="52">
        <v>41280</v>
      </c>
      <c r="C23" s="131" t="s">
        <v>169</v>
      </c>
      <c r="D23" s="128" t="s">
        <v>147</v>
      </c>
      <c r="F23" s="364"/>
    </row>
    <row r="24" spans="2:6" customFormat="1" x14ac:dyDescent="0.3">
      <c r="B24" s="52">
        <v>41290</v>
      </c>
      <c r="C24" s="131" t="s">
        <v>164</v>
      </c>
      <c r="D24" s="128" t="s">
        <v>147</v>
      </c>
      <c r="F24" s="364"/>
    </row>
    <row r="25" spans="2:6" customFormat="1" x14ac:dyDescent="0.3">
      <c r="B25" s="52">
        <v>41300</v>
      </c>
      <c r="C25" s="131" t="s">
        <v>132</v>
      </c>
      <c r="D25" s="128" t="s">
        <v>148</v>
      </c>
      <c r="F25" s="365"/>
    </row>
    <row r="26" spans="2:6" customFormat="1" x14ac:dyDescent="0.3">
      <c r="B26" s="52">
        <v>41310</v>
      </c>
      <c r="C26" s="133" t="s">
        <v>170</v>
      </c>
      <c r="D26" s="128" t="s">
        <v>147</v>
      </c>
      <c r="F26" s="365"/>
    </row>
    <row r="27" spans="2:6" customFormat="1" ht="27.6" x14ac:dyDescent="0.3">
      <c r="B27" s="52">
        <v>41320</v>
      </c>
      <c r="C27" s="133" t="s">
        <v>171</v>
      </c>
      <c r="D27" s="128" t="s">
        <v>147</v>
      </c>
      <c r="F27" s="365"/>
    </row>
    <row r="28" spans="2:6" customFormat="1" x14ac:dyDescent="0.3">
      <c r="B28" s="52">
        <v>41321</v>
      </c>
      <c r="C28" s="133" t="s">
        <v>172</v>
      </c>
      <c r="D28" s="128" t="s">
        <v>147</v>
      </c>
      <c r="F28" s="365"/>
    </row>
    <row r="29" spans="2:6" customFormat="1" ht="27.6" x14ac:dyDescent="0.3">
      <c r="B29" s="52">
        <v>41330</v>
      </c>
      <c r="C29" s="133" t="s">
        <v>173</v>
      </c>
      <c r="D29" s="128" t="s">
        <v>147</v>
      </c>
      <c r="F29" s="365"/>
    </row>
    <row r="30" spans="2:6" customFormat="1" x14ac:dyDescent="0.3">
      <c r="B30" s="52">
        <v>41331</v>
      </c>
      <c r="C30" s="133" t="s">
        <v>174</v>
      </c>
      <c r="D30" s="128" t="s">
        <v>147</v>
      </c>
      <c r="F30" s="365"/>
    </row>
    <row r="31" spans="2:6" customFormat="1" ht="27.6" x14ac:dyDescent="0.3">
      <c r="B31" s="52">
        <v>41340</v>
      </c>
      <c r="C31" s="133" t="s">
        <v>175</v>
      </c>
      <c r="D31" s="128" t="s">
        <v>147</v>
      </c>
      <c r="F31" s="365"/>
    </row>
    <row r="32" spans="2:6" customFormat="1" ht="27.6" x14ac:dyDescent="0.3">
      <c r="B32" s="52">
        <v>41350</v>
      </c>
      <c r="C32" s="133" t="s">
        <v>176</v>
      </c>
      <c r="D32" s="128" t="s">
        <v>147</v>
      </c>
      <c r="F32" s="365"/>
    </row>
    <row r="33" spans="2:6" customFormat="1" x14ac:dyDescent="0.3">
      <c r="B33" s="52">
        <v>41360</v>
      </c>
      <c r="C33" s="133" t="s">
        <v>376</v>
      </c>
      <c r="D33" s="128" t="s">
        <v>147</v>
      </c>
      <c r="F33" s="367"/>
    </row>
    <row r="34" spans="2:6" customFormat="1" x14ac:dyDescent="0.3">
      <c r="B34" s="52">
        <v>41400</v>
      </c>
      <c r="C34" s="131" t="s">
        <v>177</v>
      </c>
      <c r="D34" s="128" t="s">
        <v>148</v>
      </c>
      <c r="F34" s="364"/>
    </row>
    <row r="35" spans="2:6" customFormat="1" x14ac:dyDescent="0.3">
      <c r="B35" s="52">
        <v>41410</v>
      </c>
      <c r="C35" s="133" t="s">
        <v>178</v>
      </c>
      <c r="D35" s="128" t="s">
        <v>147</v>
      </c>
      <c r="F35" s="365"/>
    </row>
    <row r="36" spans="2:6" customFormat="1" ht="27.6" x14ac:dyDescent="0.3">
      <c r="B36" s="52">
        <v>41420</v>
      </c>
      <c r="C36" s="133" t="s">
        <v>179</v>
      </c>
      <c r="D36" s="128" t="s">
        <v>147</v>
      </c>
      <c r="F36" s="365"/>
    </row>
    <row r="37" spans="2:6" customFormat="1" ht="27.6" x14ac:dyDescent="0.3">
      <c r="B37" s="52">
        <v>41421</v>
      </c>
      <c r="C37" s="133" t="s">
        <v>180</v>
      </c>
      <c r="D37" s="128" t="s">
        <v>147</v>
      </c>
      <c r="F37" s="365"/>
    </row>
    <row r="38" spans="2:6" customFormat="1" ht="27.6" x14ac:dyDescent="0.3">
      <c r="B38" s="52">
        <v>41430</v>
      </c>
      <c r="C38" s="133" t="s">
        <v>181</v>
      </c>
      <c r="D38" s="128" t="s">
        <v>147</v>
      </c>
      <c r="F38" s="365"/>
    </row>
    <row r="39" spans="2:6" customFormat="1" ht="27.6" x14ac:dyDescent="0.3">
      <c r="B39" s="52">
        <v>41431</v>
      </c>
      <c r="C39" s="133" t="s">
        <v>182</v>
      </c>
      <c r="D39" s="128" t="s">
        <v>147</v>
      </c>
      <c r="F39" s="365"/>
    </row>
    <row r="40" spans="2:6" customFormat="1" ht="27.6" x14ac:dyDescent="0.3">
      <c r="B40" s="52">
        <v>41440</v>
      </c>
      <c r="C40" s="133" t="s">
        <v>183</v>
      </c>
      <c r="D40" s="128" t="s">
        <v>147</v>
      </c>
      <c r="F40" s="365"/>
    </row>
    <row r="41" spans="2:6" customFormat="1" x14ac:dyDescent="0.3">
      <c r="B41" s="52">
        <v>41500</v>
      </c>
      <c r="C41" s="133" t="s">
        <v>184</v>
      </c>
      <c r="D41" s="128" t="s">
        <v>148</v>
      </c>
      <c r="F41" s="365"/>
    </row>
    <row r="42" spans="2:6" customFormat="1" x14ac:dyDescent="0.3">
      <c r="B42" s="52">
        <v>41510</v>
      </c>
      <c r="C42" s="131" t="s">
        <v>185</v>
      </c>
      <c r="D42" s="128" t="s">
        <v>147</v>
      </c>
      <c r="F42" s="364"/>
    </row>
    <row r="43" spans="2:6" customFormat="1" x14ac:dyDescent="0.3">
      <c r="B43" s="52">
        <v>41520</v>
      </c>
      <c r="C43" s="131" t="s">
        <v>186</v>
      </c>
      <c r="D43" s="128" t="s">
        <v>147</v>
      </c>
      <c r="F43" s="364"/>
    </row>
    <row r="44" spans="2:6" customFormat="1" x14ac:dyDescent="0.3">
      <c r="B44" s="52">
        <v>41530</v>
      </c>
      <c r="C44" s="131" t="s">
        <v>187</v>
      </c>
      <c r="D44" s="128" t="s">
        <v>147</v>
      </c>
      <c r="F44" s="364"/>
    </row>
    <row r="45" spans="2:6" customFormat="1" x14ac:dyDescent="0.3">
      <c r="B45" s="52">
        <v>41540</v>
      </c>
      <c r="C45" s="131" t="s">
        <v>188</v>
      </c>
      <c r="D45" s="128" t="s">
        <v>147</v>
      </c>
      <c r="F45" s="364"/>
    </row>
    <row r="46" spans="2:6" customFormat="1" x14ac:dyDescent="0.3">
      <c r="B46" s="52">
        <v>41600</v>
      </c>
      <c r="C46" s="133" t="s">
        <v>189</v>
      </c>
      <c r="D46" s="128" t="s">
        <v>148</v>
      </c>
      <c r="F46" s="365"/>
    </row>
    <row r="47" spans="2:6" customFormat="1" x14ac:dyDescent="0.3">
      <c r="B47" s="52">
        <v>41611</v>
      </c>
      <c r="C47" s="131" t="s">
        <v>190</v>
      </c>
      <c r="D47" s="128" t="s">
        <v>147</v>
      </c>
      <c r="F47" s="364"/>
    </row>
    <row r="48" spans="2:6" customFormat="1" x14ac:dyDescent="0.3">
      <c r="B48" s="52">
        <v>41612</v>
      </c>
      <c r="C48" s="131" t="s">
        <v>191</v>
      </c>
      <c r="D48" s="128" t="s">
        <v>147</v>
      </c>
      <c r="F48" s="364"/>
    </row>
    <row r="49" spans="2:6" customFormat="1" x14ac:dyDescent="0.3">
      <c r="B49" s="52">
        <v>41613</v>
      </c>
      <c r="C49" s="131" t="s">
        <v>192</v>
      </c>
      <c r="D49" s="128" t="s">
        <v>147</v>
      </c>
      <c r="F49" s="364"/>
    </row>
    <row r="50" spans="2:6" customFormat="1" x14ac:dyDescent="0.3">
      <c r="B50" s="52">
        <v>41614</v>
      </c>
      <c r="C50" s="131" t="s">
        <v>193</v>
      </c>
      <c r="D50" s="128" t="s">
        <v>147</v>
      </c>
      <c r="F50" s="364"/>
    </row>
    <row r="51" spans="2:6" customFormat="1" x14ac:dyDescent="0.3">
      <c r="B51" s="52">
        <v>41615</v>
      </c>
      <c r="C51" s="131" t="s">
        <v>194</v>
      </c>
      <c r="D51" s="128" t="s">
        <v>147</v>
      </c>
      <c r="F51" s="364"/>
    </row>
    <row r="52" spans="2:6" customFormat="1" x14ac:dyDescent="0.3">
      <c r="B52" s="52">
        <v>41620</v>
      </c>
      <c r="C52" s="131" t="s">
        <v>195</v>
      </c>
      <c r="D52" s="128" t="s">
        <v>147</v>
      </c>
      <c r="F52" s="364"/>
    </row>
    <row r="53" spans="2:6" customFormat="1" x14ac:dyDescent="0.3">
      <c r="B53" s="52">
        <v>41630</v>
      </c>
      <c r="C53" s="131" t="s">
        <v>196</v>
      </c>
      <c r="D53" s="128" t="s">
        <v>147</v>
      </c>
      <c r="F53" s="364"/>
    </row>
    <row r="54" spans="2:6" customFormat="1" x14ac:dyDescent="0.3">
      <c r="B54" s="52">
        <v>41650</v>
      </c>
      <c r="C54" s="131" t="s">
        <v>197</v>
      </c>
      <c r="D54" s="128" t="s">
        <v>147</v>
      </c>
      <c r="F54" s="364"/>
    </row>
    <row r="55" spans="2:6" customFormat="1" x14ac:dyDescent="0.3">
      <c r="B55" s="52">
        <v>41655</v>
      </c>
      <c r="C55" s="131" t="s">
        <v>198</v>
      </c>
      <c r="D55" s="128" t="s">
        <v>147</v>
      </c>
      <c r="F55" s="364"/>
    </row>
    <row r="56" spans="2:6" customFormat="1" x14ac:dyDescent="0.3">
      <c r="B56" s="52">
        <v>41656</v>
      </c>
      <c r="C56" s="131" t="s">
        <v>199</v>
      </c>
      <c r="D56" s="128" t="s">
        <v>147</v>
      </c>
      <c r="F56" s="364"/>
    </row>
    <row r="57" spans="2:6" customFormat="1" x14ac:dyDescent="0.3">
      <c r="B57" s="52">
        <v>41699</v>
      </c>
      <c r="C57" s="131" t="s">
        <v>200</v>
      </c>
      <c r="D57" s="128" t="s">
        <v>147</v>
      </c>
      <c r="F57" s="364"/>
    </row>
    <row r="58" spans="2:6" customFormat="1" x14ac:dyDescent="0.3">
      <c r="B58" s="52">
        <v>41700</v>
      </c>
      <c r="C58" s="133" t="s">
        <v>201</v>
      </c>
      <c r="D58" s="128" t="s">
        <v>148</v>
      </c>
      <c r="F58" s="365"/>
    </row>
    <row r="59" spans="2:6" customFormat="1" x14ac:dyDescent="0.3">
      <c r="B59" s="52">
        <v>41701</v>
      </c>
      <c r="C59" s="131" t="s">
        <v>202</v>
      </c>
      <c r="D59" s="128" t="s">
        <v>147</v>
      </c>
      <c r="F59" s="364"/>
    </row>
    <row r="60" spans="2:6" customFormat="1" x14ac:dyDescent="0.3">
      <c r="B60" s="52">
        <v>41702</v>
      </c>
      <c r="C60" s="131" t="s">
        <v>203</v>
      </c>
      <c r="D60" s="128" t="s">
        <v>147</v>
      </c>
      <c r="F60" s="364"/>
    </row>
    <row r="61" spans="2:6" customFormat="1" x14ac:dyDescent="0.3">
      <c r="B61" s="52">
        <v>41704</v>
      </c>
      <c r="C61" s="131" t="s">
        <v>204</v>
      </c>
      <c r="D61" s="128" t="s">
        <v>147</v>
      </c>
      <c r="F61" s="364"/>
    </row>
    <row r="62" spans="2:6" ht="27.6" x14ac:dyDescent="0.3">
      <c r="B62" s="52">
        <v>41706</v>
      </c>
      <c r="C62" s="131" t="s">
        <v>423</v>
      </c>
      <c r="D62" s="128" t="s">
        <v>147</v>
      </c>
      <c r="E62" s="366"/>
      <c r="F62" s="364"/>
    </row>
    <row r="63" spans="2:6" x14ac:dyDescent="0.3">
      <c r="B63" s="52">
        <v>41707</v>
      </c>
      <c r="C63" s="131" t="s">
        <v>425</v>
      </c>
      <c r="D63" s="128" t="s">
        <v>147</v>
      </c>
      <c r="E63" s="366"/>
      <c r="F63" s="364"/>
    </row>
    <row r="64" spans="2:6" customFormat="1" x14ac:dyDescent="0.3">
      <c r="B64" s="52">
        <v>41750</v>
      </c>
      <c r="C64" s="133" t="s">
        <v>205</v>
      </c>
      <c r="D64" s="128" t="s">
        <v>147</v>
      </c>
      <c r="F64" s="365"/>
    </row>
    <row r="65" spans="2:6" customFormat="1" x14ac:dyDescent="0.3">
      <c r="B65" s="52">
        <v>41751</v>
      </c>
      <c r="C65" s="131" t="s">
        <v>206</v>
      </c>
      <c r="D65" s="128" t="s">
        <v>147</v>
      </c>
      <c r="F65" s="364"/>
    </row>
    <row r="66" spans="2:6" customFormat="1" x14ac:dyDescent="0.3">
      <c r="B66" s="52">
        <v>41800</v>
      </c>
      <c r="C66" s="133" t="s">
        <v>207</v>
      </c>
      <c r="D66" s="128" t="s">
        <v>148</v>
      </c>
      <c r="F66" s="365"/>
    </row>
    <row r="67" spans="2:6" customFormat="1" x14ac:dyDescent="0.3">
      <c r="B67" s="52">
        <v>41801</v>
      </c>
      <c r="C67" s="131" t="s">
        <v>208</v>
      </c>
      <c r="D67" s="128" t="s">
        <v>147</v>
      </c>
      <c r="F67" s="364"/>
    </row>
    <row r="68" spans="2:6" customFormat="1" x14ac:dyDescent="0.3">
      <c r="B68" s="52">
        <v>41900</v>
      </c>
      <c r="C68" s="131" t="s">
        <v>209</v>
      </c>
      <c r="D68" s="128" t="s">
        <v>148</v>
      </c>
      <c r="F68" s="364"/>
    </row>
    <row r="69" spans="2:6" customFormat="1" x14ac:dyDescent="0.3">
      <c r="B69" s="52">
        <v>41901</v>
      </c>
      <c r="C69" s="133" t="s">
        <v>210</v>
      </c>
      <c r="D69" s="128" t="s">
        <v>147</v>
      </c>
      <c r="F69" s="365"/>
    </row>
    <row r="70" spans="2:6" customFormat="1" x14ac:dyDescent="0.3">
      <c r="B70" s="52">
        <v>41902</v>
      </c>
      <c r="C70" s="133" t="s">
        <v>377</v>
      </c>
      <c r="D70" s="128" t="s">
        <v>147</v>
      </c>
      <c r="F70" s="367"/>
    </row>
    <row r="71" spans="2:6" customFormat="1" x14ac:dyDescent="0.3">
      <c r="B71" s="52">
        <v>41920</v>
      </c>
      <c r="C71" s="131" t="s">
        <v>211</v>
      </c>
      <c r="D71" s="128" t="s">
        <v>147</v>
      </c>
      <c r="F71" s="364"/>
    </row>
    <row r="72" spans="2:6" customFormat="1" x14ac:dyDescent="0.3">
      <c r="B72" s="52">
        <v>41921</v>
      </c>
      <c r="C72" s="131" t="s">
        <v>212</v>
      </c>
      <c r="D72" s="128" t="s">
        <v>147</v>
      </c>
      <c r="F72" s="364"/>
    </row>
    <row r="73" spans="2:6" customFormat="1" x14ac:dyDescent="0.3">
      <c r="B73" s="52">
        <v>41922</v>
      </c>
      <c r="C73" s="131" t="s">
        <v>213</v>
      </c>
      <c r="D73" s="128" t="s">
        <v>147</v>
      </c>
      <c r="F73" s="364"/>
    </row>
    <row r="74" spans="2:6" customFormat="1" x14ac:dyDescent="0.3">
      <c r="B74" s="52">
        <v>41923</v>
      </c>
      <c r="C74" s="131" t="s">
        <v>214</v>
      </c>
      <c r="D74" s="128" t="s">
        <v>147</v>
      </c>
      <c r="F74" s="364"/>
    </row>
    <row r="75" spans="2:6" customFormat="1" ht="27.6" x14ac:dyDescent="0.3">
      <c r="B75" s="52">
        <v>41924</v>
      </c>
      <c r="C75" s="131" t="s">
        <v>215</v>
      </c>
      <c r="D75" s="128" t="s">
        <v>147</v>
      </c>
      <c r="F75" s="364"/>
    </row>
    <row r="76" spans="2:6" customFormat="1" x14ac:dyDescent="0.3">
      <c r="B76" s="374">
        <v>41925</v>
      </c>
      <c r="C76" s="131" t="s">
        <v>422</v>
      </c>
      <c r="D76" s="128" t="s">
        <v>147</v>
      </c>
      <c r="F76" s="364"/>
    </row>
    <row r="77" spans="2:6" customFormat="1" x14ac:dyDescent="0.3">
      <c r="B77" s="52">
        <v>41930</v>
      </c>
      <c r="C77" s="133" t="s">
        <v>216</v>
      </c>
      <c r="D77" s="128" t="s">
        <v>147</v>
      </c>
      <c r="F77" s="365"/>
    </row>
    <row r="78" spans="2:6" customFormat="1" x14ac:dyDescent="0.3">
      <c r="B78" s="52">
        <v>41940</v>
      </c>
      <c r="C78" s="133" t="s">
        <v>217</v>
      </c>
      <c r="D78" s="128" t="s">
        <v>147</v>
      </c>
      <c r="F78" s="365"/>
    </row>
    <row r="79" spans="2:6" customFormat="1" x14ac:dyDescent="0.3">
      <c r="B79" s="52">
        <v>41950</v>
      </c>
      <c r="C79" s="133" t="s">
        <v>218</v>
      </c>
      <c r="D79" s="128" t="s">
        <v>147</v>
      </c>
      <c r="F79" s="365"/>
    </row>
    <row r="80" spans="2:6" customFormat="1" x14ac:dyDescent="0.3">
      <c r="B80" s="52">
        <v>41960</v>
      </c>
      <c r="C80" s="133" t="s">
        <v>219</v>
      </c>
      <c r="D80" s="128" t="s">
        <v>147</v>
      </c>
      <c r="F80" s="365"/>
    </row>
    <row r="81" spans="2:6" customFormat="1" x14ac:dyDescent="0.3">
      <c r="B81" s="52">
        <v>41970</v>
      </c>
      <c r="C81" s="133" t="s">
        <v>220</v>
      </c>
      <c r="D81" s="128" t="s">
        <v>147</v>
      </c>
      <c r="F81" s="365"/>
    </row>
    <row r="82" spans="2:6" customFormat="1" x14ac:dyDescent="0.3">
      <c r="B82" s="52">
        <v>41980</v>
      </c>
      <c r="C82" s="133" t="s">
        <v>221</v>
      </c>
      <c r="D82" s="128" t="s">
        <v>147</v>
      </c>
      <c r="F82" s="365"/>
    </row>
    <row r="83" spans="2:6" customFormat="1" x14ac:dyDescent="0.3">
      <c r="B83" s="52">
        <v>41990</v>
      </c>
      <c r="C83" s="133" t="s">
        <v>133</v>
      </c>
      <c r="D83" s="128" t="s">
        <v>147</v>
      </c>
      <c r="F83" s="365"/>
    </row>
    <row r="84" spans="2:6" customFormat="1" x14ac:dyDescent="0.3">
      <c r="B84" s="52">
        <v>42000</v>
      </c>
      <c r="C84" s="133" t="s">
        <v>222</v>
      </c>
      <c r="D84" s="128" t="s">
        <v>149</v>
      </c>
      <c r="F84" s="365"/>
    </row>
    <row r="85" spans="2:6" customFormat="1" x14ac:dyDescent="0.3">
      <c r="B85" s="52">
        <v>42100</v>
      </c>
      <c r="C85" s="133" t="s">
        <v>223</v>
      </c>
      <c r="D85" s="128" t="s">
        <v>148</v>
      </c>
      <c r="F85" s="364"/>
    </row>
    <row r="86" spans="2:6" customFormat="1" x14ac:dyDescent="0.3">
      <c r="B86" s="52">
        <v>42101</v>
      </c>
      <c r="C86" s="131" t="s">
        <v>224</v>
      </c>
      <c r="D86" s="128" t="s">
        <v>147</v>
      </c>
      <c r="F86" s="364"/>
    </row>
    <row r="87" spans="2:6" customFormat="1" x14ac:dyDescent="0.3">
      <c r="B87" s="52">
        <v>42200</v>
      </c>
      <c r="C87" s="133" t="s">
        <v>225</v>
      </c>
      <c r="D87" s="128" t="s">
        <v>148</v>
      </c>
      <c r="F87" s="364"/>
    </row>
    <row r="88" spans="2:6" customFormat="1" x14ac:dyDescent="0.3">
      <c r="B88" s="52">
        <v>42201</v>
      </c>
      <c r="C88" s="131" t="s">
        <v>226</v>
      </c>
      <c r="D88" s="128" t="s">
        <v>147</v>
      </c>
      <c r="F88" s="364"/>
    </row>
    <row r="89" spans="2:6" customFormat="1" x14ac:dyDescent="0.3">
      <c r="B89" s="52">
        <v>42800</v>
      </c>
      <c r="C89" s="133" t="s">
        <v>227</v>
      </c>
      <c r="D89" s="128" t="s">
        <v>148</v>
      </c>
      <c r="F89" s="364"/>
    </row>
    <row r="90" spans="2:6" customFormat="1" x14ac:dyDescent="0.3">
      <c r="B90" s="52">
        <v>42801</v>
      </c>
      <c r="C90" s="133" t="s">
        <v>227</v>
      </c>
      <c r="D90" s="128" t="s">
        <v>147</v>
      </c>
      <c r="F90" s="364"/>
    </row>
    <row r="91" spans="2:6" customFormat="1" ht="27.6" x14ac:dyDescent="0.3">
      <c r="B91" s="52">
        <v>42900</v>
      </c>
      <c r="C91" s="133" t="s">
        <v>228</v>
      </c>
      <c r="D91" s="128" t="s">
        <v>148</v>
      </c>
      <c r="F91" s="365"/>
    </row>
    <row r="92" spans="2:6" customFormat="1" ht="27.6" x14ac:dyDescent="0.3">
      <c r="B92" s="52">
        <v>42901</v>
      </c>
      <c r="C92" s="131" t="s">
        <v>228</v>
      </c>
      <c r="D92" s="128" t="s">
        <v>147</v>
      </c>
      <c r="F92" s="364"/>
    </row>
    <row r="93" spans="2:6" customFormat="1" x14ac:dyDescent="0.3">
      <c r="B93" s="52">
        <v>43000</v>
      </c>
      <c r="C93" s="133" t="s">
        <v>229</v>
      </c>
      <c r="D93" s="128" t="s">
        <v>149</v>
      </c>
      <c r="F93" s="365"/>
    </row>
    <row r="94" spans="2:6" customFormat="1" x14ac:dyDescent="0.3">
      <c r="B94" s="52">
        <v>43100</v>
      </c>
      <c r="C94" s="131" t="s">
        <v>230</v>
      </c>
      <c r="D94" s="128" t="s">
        <v>148</v>
      </c>
      <c r="F94" s="365"/>
    </row>
    <row r="95" spans="2:6" customFormat="1" x14ac:dyDescent="0.3">
      <c r="B95" s="52">
        <v>43101</v>
      </c>
      <c r="C95" s="131" t="s">
        <v>230</v>
      </c>
      <c r="D95" s="128" t="s">
        <v>147</v>
      </c>
      <c r="F95" s="364"/>
    </row>
    <row r="96" spans="2:6" customFormat="1" x14ac:dyDescent="0.3">
      <c r="B96" s="52">
        <v>43102</v>
      </c>
      <c r="C96" s="131" t="s">
        <v>231</v>
      </c>
      <c r="D96" s="128" t="s">
        <v>147</v>
      </c>
      <c r="F96" s="364"/>
    </row>
    <row r="97" spans="2:6" customFormat="1" x14ac:dyDescent="0.3">
      <c r="B97" s="52">
        <v>43103</v>
      </c>
      <c r="C97" s="131" t="s">
        <v>232</v>
      </c>
      <c r="D97" s="128" t="s">
        <v>147</v>
      </c>
      <c r="F97" s="364"/>
    </row>
    <row r="98" spans="2:6" customFormat="1" x14ac:dyDescent="0.3">
      <c r="B98" s="374">
        <v>43107</v>
      </c>
      <c r="C98" s="131" t="s">
        <v>421</v>
      </c>
      <c r="D98" s="128" t="s">
        <v>147</v>
      </c>
      <c r="F98" s="364"/>
    </row>
    <row r="99" spans="2:6" customFormat="1" x14ac:dyDescent="0.3">
      <c r="B99" s="52">
        <v>43200</v>
      </c>
      <c r="C99" s="131" t="s">
        <v>233</v>
      </c>
      <c r="D99" s="128" t="s">
        <v>148</v>
      </c>
      <c r="F99" s="365"/>
    </row>
    <row r="100" spans="2:6" customFormat="1" x14ac:dyDescent="0.3">
      <c r="B100" s="52">
        <v>43201</v>
      </c>
      <c r="C100" s="131" t="s">
        <v>233</v>
      </c>
      <c r="D100" s="128" t="s">
        <v>147</v>
      </c>
      <c r="F100" s="364"/>
    </row>
    <row r="101" spans="2:6" customFormat="1" x14ac:dyDescent="0.3">
      <c r="B101" s="52">
        <v>43202</v>
      </c>
      <c r="C101" s="131" t="s">
        <v>234</v>
      </c>
      <c r="D101" s="128" t="s">
        <v>147</v>
      </c>
      <c r="F101" s="364"/>
    </row>
    <row r="102" spans="2:6" x14ac:dyDescent="0.3">
      <c r="B102" s="375">
        <v>43250</v>
      </c>
      <c r="C102" s="169" t="s">
        <v>415</v>
      </c>
      <c r="D102" s="128" t="s">
        <v>147</v>
      </c>
      <c r="E102" s="366"/>
      <c r="F102" s="369"/>
    </row>
    <row r="103" spans="2:6" customFormat="1" x14ac:dyDescent="0.3">
      <c r="B103" s="52">
        <v>43400</v>
      </c>
      <c r="C103" s="131" t="s">
        <v>235</v>
      </c>
      <c r="D103" s="128" t="s">
        <v>148</v>
      </c>
      <c r="F103" s="365"/>
    </row>
    <row r="104" spans="2:6" customFormat="1" x14ac:dyDescent="0.3">
      <c r="B104" s="52">
        <v>43401</v>
      </c>
      <c r="C104" s="131" t="s">
        <v>236</v>
      </c>
      <c r="D104" s="128" t="s">
        <v>147</v>
      </c>
      <c r="F104" s="364"/>
    </row>
    <row r="105" spans="2:6" customFormat="1" x14ac:dyDescent="0.3">
      <c r="B105" s="52">
        <v>43402</v>
      </c>
      <c r="C105" s="131" t="s">
        <v>237</v>
      </c>
      <c r="D105" s="128" t="s">
        <v>147</v>
      </c>
      <c r="F105" s="364"/>
    </row>
    <row r="106" spans="2:6" customFormat="1" x14ac:dyDescent="0.3">
      <c r="B106" s="52">
        <v>43800</v>
      </c>
      <c r="C106" s="131" t="s">
        <v>238</v>
      </c>
      <c r="D106" s="128" t="s">
        <v>148</v>
      </c>
      <c r="F106" s="365"/>
    </row>
    <row r="107" spans="2:6" customFormat="1" x14ac:dyDescent="0.3">
      <c r="B107" s="52">
        <v>43801</v>
      </c>
      <c r="C107" s="131" t="s">
        <v>238</v>
      </c>
      <c r="D107" s="128" t="s">
        <v>147</v>
      </c>
      <c r="F107" s="364"/>
    </row>
    <row r="108" spans="2:6" customFormat="1" ht="27.6" x14ac:dyDescent="0.3">
      <c r="B108" s="52">
        <v>43900</v>
      </c>
      <c r="C108" s="133" t="s">
        <v>239</v>
      </c>
      <c r="D108" s="128" t="s">
        <v>148</v>
      </c>
      <c r="F108" s="364"/>
    </row>
    <row r="109" spans="2:6" customFormat="1" ht="27.6" x14ac:dyDescent="0.3">
      <c r="B109" s="52">
        <v>43901</v>
      </c>
      <c r="C109" s="131" t="s">
        <v>239</v>
      </c>
      <c r="D109" s="128" t="s">
        <v>147</v>
      </c>
      <c r="F109" s="364"/>
    </row>
    <row r="110" spans="2:6" customFormat="1" x14ac:dyDescent="0.3">
      <c r="B110" s="52">
        <v>44000</v>
      </c>
      <c r="C110" s="131" t="s">
        <v>240</v>
      </c>
      <c r="D110" s="128" t="s">
        <v>149</v>
      </c>
      <c r="F110" s="364"/>
    </row>
    <row r="111" spans="2:6" customFormat="1" ht="27.6" x14ac:dyDescent="0.3">
      <c r="B111" s="52">
        <v>44100</v>
      </c>
      <c r="C111" s="133" t="s">
        <v>241</v>
      </c>
      <c r="D111" s="128" t="s">
        <v>148</v>
      </c>
      <c r="F111" s="365"/>
    </row>
    <row r="112" spans="2:6" customFormat="1" x14ac:dyDescent="0.3">
      <c r="B112" s="52">
        <v>44101</v>
      </c>
      <c r="C112" s="131" t="s">
        <v>242</v>
      </c>
      <c r="D112" s="128" t="s">
        <v>147</v>
      </c>
      <c r="F112" s="364"/>
    </row>
    <row r="113" spans="2:6" ht="27.6" x14ac:dyDescent="0.3">
      <c r="B113" s="52">
        <v>44102</v>
      </c>
      <c r="C113" s="133" t="s">
        <v>241</v>
      </c>
      <c r="D113" s="128" t="s">
        <v>147</v>
      </c>
      <c r="E113" s="366"/>
      <c r="F113" s="370"/>
    </row>
    <row r="114" spans="2:6" customFormat="1" x14ac:dyDescent="0.3">
      <c r="B114" s="52">
        <v>44103</v>
      </c>
      <c r="C114" s="131" t="s">
        <v>243</v>
      </c>
      <c r="D114" s="128" t="s">
        <v>147</v>
      </c>
      <c r="F114" s="364"/>
    </row>
    <row r="115" spans="2:6" customFormat="1" x14ac:dyDescent="0.3">
      <c r="B115" s="52">
        <v>44107</v>
      </c>
      <c r="C115" s="131" t="s">
        <v>244</v>
      </c>
      <c r="D115" s="128" t="s">
        <v>147</v>
      </c>
      <c r="F115" s="364"/>
    </row>
    <row r="116" spans="2:6" customFormat="1" ht="27.6" x14ac:dyDescent="0.3">
      <c r="B116" s="52">
        <v>44200</v>
      </c>
      <c r="C116" s="133" t="s">
        <v>245</v>
      </c>
      <c r="D116" s="128" t="s">
        <v>148</v>
      </c>
      <c r="F116" s="365"/>
    </row>
    <row r="117" spans="2:6" customFormat="1" ht="27.6" x14ac:dyDescent="0.3">
      <c r="B117" s="52">
        <v>44201</v>
      </c>
      <c r="C117" s="131" t="s">
        <v>246</v>
      </c>
      <c r="D117" s="128" t="s">
        <v>147</v>
      </c>
      <c r="F117" s="364"/>
    </row>
    <row r="118" spans="2:6" customFormat="1" x14ac:dyDescent="0.3">
      <c r="B118" s="52">
        <v>44202</v>
      </c>
      <c r="C118" s="131" t="s">
        <v>247</v>
      </c>
      <c r="D118" s="128" t="s">
        <v>147</v>
      </c>
      <c r="F118" s="364"/>
    </row>
    <row r="119" spans="2:6" x14ac:dyDescent="0.3">
      <c r="B119" s="375">
        <v>44250</v>
      </c>
      <c r="C119" s="169" t="s">
        <v>426</v>
      </c>
      <c r="D119" s="128" t="s">
        <v>147</v>
      </c>
      <c r="E119" s="366"/>
      <c r="F119" s="369"/>
    </row>
    <row r="120" spans="2:6" customFormat="1" ht="27.6" x14ac:dyDescent="0.3">
      <c r="B120" s="52">
        <v>44300</v>
      </c>
      <c r="C120" s="133" t="s">
        <v>248</v>
      </c>
      <c r="D120" s="128" t="s">
        <v>148</v>
      </c>
      <c r="F120" s="365"/>
    </row>
    <row r="121" spans="2:6" customFormat="1" ht="27.6" x14ac:dyDescent="0.3">
      <c r="B121" s="52">
        <v>44301</v>
      </c>
      <c r="C121" s="131" t="s">
        <v>248</v>
      </c>
      <c r="D121" s="128" t="s">
        <v>147</v>
      </c>
      <c r="F121" s="364"/>
    </row>
    <row r="122" spans="2:6" customFormat="1" ht="27.6" x14ac:dyDescent="0.3">
      <c r="B122" s="52">
        <v>44500</v>
      </c>
      <c r="C122" s="133" t="s">
        <v>249</v>
      </c>
      <c r="D122" s="128" t="s">
        <v>148</v>
      </c>
      <c r="F122" s="364"/>
    </row>
    <row r="123" spans="2:6" customFormat="1" ht="27.6" x14ac:dyDescent="0.3">
      <c r="B123" s="52">
        <v>44501</v>
      </c>
      <c r="C123" s="133" t="s">
        <v>249</v>
      </c>
      <c r="D123" s="128" t="s">
        <v>147</v>
      </c>
      <c r="F123" s="365"/>
    </row>
    <row r="124" spans="2:6" customFormat="1" ht="27.6" x14ac:dyDescent="0.3">
      <c r="B124" s="52">
        <v>44502</v>
      </c>
      <c r="C124" s="133" t="s">
        <v>250</v>
      </c>
      <c r="D124" s="128" t="s">
        <v>147</v>
      </c>
      <c r="F124" s="365"/>
    </row>
    <row r="125" spans="2:6" customFormat="1" ht="27.6" x14ac:dyDescent="0.3">
      <c r="B125" s="52">
        <v>44600</v>
      </c>
      <c r="C125" s="131" t="s">
        <v>251</v>
      </c>
      <c r="D125" s="128" t="s">
        <v>148</v>
      </c>
      <c r="F125" s="364"/>
    </row>
    <row r="126" spans="2:6" customFormat="1" x14ac:dyDescent="0.3">
      <c r="B126" s="52">
        <v>44601</v>
      </c>
      <c r="C126" s="131" t="s">
        <v>252</v>
      </c>
      <c r="D126" s="128" t="s">
        <v>147</v>
      </c>
      <c r="F126" s="364"/>
    </row>
    <row r="127" spans="2:6" customFormat="1" ht="27.6" x14ac:dyDescent="0.3">
      <c r="B127" s="52">
        <v>44700</v>
      </c>
      <c r="C127" s="133" t="s">
        <v>253</v>
      </c>
      <c r="D127" s="128" t="s">
        <v>148</v>
      </c>
      <c r="F127" s="364"/>
    </row>
    <row r="128" spans="2:6" customFormat="1" ht="27.6" x14ac:dyDescent="0.3">
      <c r="B128" s="52">
        <v>44701</v>
      </c>
      <c r="C128" s="131" t="s">
        <v>253</v>
      </c>
      <c r="D128" s="128" t="s">
        <v>147</v>
      </c>
      <c r="F128" s="364"/>
    </row>
    <row r="129" spans="2:6" customFormat="1" x14ac:dyDescent="0.3">
      <c r="B129" s="52">
        <v>44800</v>
      </c>
      <c r="C129" s="133" t="s">
        <v>254</v>
      </c>
      <c r="D129" s="128" t="s">
        <v>148</v>
      </c>
      <c r="F129" s="364"/>
    </row>
    <row r="130" spans="2:6" customFormat="1" x14ac:dyDescent="0.3">
      <c r="B130" s="52">
        <v>44801</v>
      </c>
      <c r="C130" s="133" t="s">
        <v>254</v>
      </c>
      <c r="D130" s="128" t="s">
        <v>147</v>
      </c>
      <c r="F130" s="364"/>
    </row>
    <row r="131" spans="2:6" customFormat="1" ht="27.6" x14ac:dyDescent="0.3">
      <c r="B131" s="52">
        <v>44900</v>
      </c>
      <c r="C131" s="133" t="s">
        <v>255</v>
      </c>
      <c r="D131" s="128" t="s">
        <v>148</v>
      </c>
      <c r="F131" s="364"/>
    </row>
    <row r="132" spans="2:6" customFormat="1" ht="27.6" x14ac:dyDescent="0.3">
      <c r="B132" s="52">
        <v>44901</v>
      </c>
      <c r="C132" s="131" t="s">
        <v>255</v>
      </c>
      <c r="D132" s="128" t="s">
        <v>147</v>
      </c>
      <c r="F132" s="364"/>
    </row>
    <row r="133" spans="2:6" customFormat="1" x14ac:dyDescent="0.3">
      <c r="B133" s="52">
        <v>45000</v>
      </c>
      <c r="C133" s="133" t="s">
        <v>256</v>
      </c>
      <c r="D133" s="128" t="s">
        <v>149</v>
      </c>
      <c r="F133" s="365"/>
    </row>
    <row r="134" spans="2:6" customFormat="1" x14ac:dyDescent="0.3">
      <c r="B134" s="52">
        <v>45100</v>
      </c>
      <c r="C134" s="131" t="s">
        <v>257</v>
      </c>
      <c r="D134" s="128" t="s">
        <v>148</v>
      </c>
      <c r="F134" s="364"/>
    </row>
    <row r="135" spans="2:6" customFormat="1" x14ac:dyDescent="0.3">
      <c r="B135" s="52">
        <v>45101</v>
      </c>
      <c r="C135" s="133" t="s">
        <v>258</v>
      </c>
      <c r="D135" s="128" t="s">
        <v>147</v>
      </c>
      <c r="F135" s="365"/>
    </row>
    <row r="136" spans="2:6" customFormat="1" x14ac:dyDescent="0.3">
      <c r="B136" s="52">
        <v>45102</v>
      </c>
      <c r="C136" s="133" t="s">
        <v>259</v>
      </c>
      <c r="D136" s="128" t="s">
        <v>147</v>
      </c>
      <c r="F136" s="365"/>
    </row>
    <row r="137" spans="2:6" customFormat="1" x14ac:dyDescent="0.3">
      <c r="B137" s="52">
        <v>45110</v>
      </c>
      <c r="C137" s="131" t="s">
        <v>260</v>
      </c>
      <c r="D137" s="128" t="s">
        <v>147</v>
      </c>
      <c r="F137" s="364"/>
    </row>
    <row r="138" spans="2:6" customFormat="1" x14ac:dyDescent="0.3">
      <c r="B138" s="52">
        <v>45200</v>
      </c>
      <c r="C138" s="131" t="s">
        <v>261</v>
      </c>
      <c r="D138" s="128" t="s">
        <v>148</v>
      </c>
      <c r="F138" s="364"/>
    </row>
    <row r="139" spans="2:6" customFormat="1" x14ac:dyDescent="0.3">
      <c r="B139" s="52">
        <v>45201</v>
      </c>
      <c r="C139" s="131" t="s">
        <v>262</v>
      </c>
      <c r="D139" s="128" t="s">
        <v>147</v>
      </c>
      <c r="F139" s="364"/>
    </row>
    <row r="140" spans="2:6" customFormat="1" x14ac:dyDescent="0.3">
      <c r="B140" s="52">
        <v>45202</v>
      </c>
      <c r="C140" s="131" t="s">
        <v>263</v>
      </c>
      <c r="D140" s="128" t="s">
        <v>147</v>
      </c>
      <c r="F140" s="364"/>
    </row>
    <row r="141" spans="2:6" customFormat="1" x14ac:dyDescent="0.3">
      <c r="B141" s="52">
        <v>45203</v>
      </c>
      <c r="C141" s="131" t="s">
        <v>264</v>
      </c>
      <c r="D141" s="128" t="s">
        <v>147</v>
      </c>
      <c r="F141" s="364"/>
    </row>
    <row r="142" spans="2:6" customFormat="1" x14ac:dyDescent="0.3">
      <c r="B142" s="52">
        <v>45204</v>
      </c>
      <c r="C142" s="131" t="s">
        <v>265</v>
      </c>
      <c r="D142" s="128" t="s">
        <v>147</v>
      </c>
      <c r="F142" s="364"/>
    </row>
    <row r="143" spans="2:6" customFormat="1" x14ac:dyDescent="0.3">
      <c r="B143" s="52">
        <v>45205</v>
      </c>
      <c r="C143" s="131" t="s">
        <v>266</v>
      </c>
      <c r="D143" s="128" t="s">
        <v>147</v>
      </c>
      <c r="F143" s="364"/>
    </row>
    <row r="144" spans="2:6" customFormat="1" x14ac:dyDescent="0.3">
      <c r="B144" s="52">
        <v>45206</v>
      </c>
      <c r="C144" s="131" t="s">
        <v>267</v>
      </c>
      <c r="D144" s="128" t="s">
        <v>147</v>
      </c>
      <c r="F144" s="364"/>
    </row>
    <row r="145" spans="2:6" customFormat="1" x14ac:dyDescent="0.3">
      <c r="B145" s="52">
        <v>45207</v>
      </c>
      <c r="C145" s="131" t="s">
        <v>268</v>
      </c>
      <c r="D145" s="128" t="s">
        <v>147</v>
      </c>
      <c r="F145" s="364"/>
    </row>
    <row r="146" spans="2:6" customFormat="1" x14ac:dyDescent="0.3">
      <c r="B146" s="52">
        <v>45208</v>
      </c>
      <c r="C146" s="131" t="s">
        <v>269</v>
      </c>
      <c r="D146" s="128" t="s">
        <v>147</v>
      </c>
      <c r="F146" s="364"/>
    </row>
    <row r="147" spans="2:6" customFormat="1" x14ac:dyDescent="0.3">
      <c r="B147" s="52">
        <v>45209</v>
      </c>
      <c r="C147" s="131" t="s">
        <v>270</v>
      </c>
      <c r="D147" s="128" t="s">
        <v>147</v>
      </c>
      <c r="F147" s="364"/>
    </row>
    <row r="148" spans="2:6" x14ac:dyDescent="0.3">
      <c r="B148" s="52">
        <v>45210</v>
      </c>
      <c r="C148" s="131" t="s">
        <v>420</v>
      </c>
      <c r="D148" s="128" t="s">
        <v>147</v>
      </c>
      <c r="E148" s="366"/>
      <c r="F148" s="364"/>
    </row>
    <row r="149" spans="2:6" customFormat="1" ht="27.6" x14ac:dyDescent="0.3">
      <c r="B149" s="52">
        <v>45300</v>
      </c>
      <c r="C149" s="131" t="s">
        <v>271</v>
      </c>
      <c r="D149" s="128" t="s">
        <v>148</v>
      </c>
      <c r="F149" s="364"/>
    </row>
    <row r="150" spans="2:6" customFormat="1" x14ac:dyDescent="0.3">
      <c r="B150" s="52">
        <v>45301</v>
      </c>
      <c r="C150" s="131" t="s">
        <v>272</v>
      </c>
      <c r="D150" s="128" t="s">
        <v>147</v>
      </c>
      <c r="F150" s="364"/>
    </row>
    <row r="151" spans="2:6" customFormat="1" x14ac:dyDescent="0.3">
      <c r="B151" s="52">
        <v>45400</v>
      </c>
      <c r="C151" s="131" t="s">
        <v>273</v>
      </c>
      <c r="D151" s="128" t="s">
        <v>148</v>
      </c>
      <c r="F151" s="364"/>
    </row>
    <row r="152" spans="2:6" customFormat="1" x14ac:dyDescent="0.3">
      <c r="B152" s="52">
        <v>45401</v>
      </c>
      <c r="C152" s="131" t="s">
        <v>274</v>
      </c>
      <c r="D152" s="128" t="s">
        <v>147</v>
      </c>
      <c r="F152" s="364"/>
    </row>
    <row r="153" spans="2:6" customFormat="1" x14ac:dyDescent="0.3">
      <c r="B153" s="52">
        <v>45500</v>
      </c>
      <c r="C153" s="131" t="s">
        <v>275</v>
      </c>
      <c r="D153" s="128" t="s">
        <v>148</v>
      </c>
      <c r="F153" s="364"/>
    </row>
    <row r="154" spans="2:6" customFormat="1" x14ac:dyDescent="0.3">
      <c r="B154" s="52">
        <v>45501</v>
      </c>
      <c r="C154" s="131" t="s">
        <v>276</v>
      </c>
      <c r="D154" s="128" t="s">
        <v>147</v>
      </c>
      <c r="F154" s="364"/>
    </row>
    <row r="155" spans="2:6" customFormat="1" x14ac:dyDescent="0.3">
      <c r="B155" s="52">
        <v>45600</v>
      </c>
      <c r="C155" s="131" t="s">
        <v>277</v>
      </c>
      <c r="D155" s="128" t="s">
        <v>148</v>
      </c>
      <c r="F155" s="364"/>
    </row>
    <row r="156" spans="2:6" customFormat="1" x14ac:dyDescent="0.3">
      <c r="B156" s="52">
        <v>45601</v>
      </c>
      <c r="C156" s="131" t="s">
        <v>277</v>
      </c>
      <c r="D156" s="128" t="s">
        <v>147</v>
      </c>
      <c r="F156" s="364"/>
    </row>
    <row r="157" spans="2:6" customFormat="1" x14ac:dyDescent="0.3">
      <c r="B157" s="52">
        <v>46000</v>
      </c>
      <c r="C157" s="131" t="s">
        <v>139</v>
      </c>
      <c r="D157" s="128" t="s">
        <v>149</v>
      </c>
      <c r="F157" s="364"/>
    </row>
    <row r="158" spans="2:6" customFormat="1" x14ac:dyDescent="0.3">
      <c r="B158" s="52">
        <v>46100</v>
      </c>
      <c r="C158" s="131" t="s">
        <v>133</v>
      </c>
      <c r="D158" s="128" t="s">
        <v>148</v>
      </c>
      <c r="F158" s="366"/>
    </row>
    <row r="159" spans="2:6" customFormat="1" x14ac:dyDescent="0.3">
      <c r="B159" s="52">
        <v>46101</v>
      </c>
      <c r="C159" s="131" t="s">
        <v>278</v>
      </c>
      <c r="D159" s="128" t="s">
        <v>147</v>
      </c>
      <c r="F159" s="364"/>
    </row>
    <row r="160" spans="2:6" customFormat="1" x14ac:dyDescent="0.3">
      <c r="B160" s="52">
        <v>46103</v>
      </c>
      <c r="C160" s="131" t="s">
        <v>279</v>
      </c>
      <c r="D160" s="128" t="s">
        <v>147</v>
      </c>
      <c r="F160" s="364"/>
    </row>
    <row r="161" spans="2:6" customFormat="1" x14ac:dyDescent="0.3">
      <c r="B161" s="52">
        <v>46200</v>
      </c>
      <c r="C161" s="131" t="s">
        <v>280</v>
      </c>
      <c r="D161" s="128" t="s">
        <v>148</v>
      </c>
      <c r="F161" s="366"/>
    </row>
    <row r="162" spans="2:6" customFormat="1" x14ac:dyDescent="0.3">
      <c r="B162" s="52">
        <v>46201</v>
      </c>
      <c r="C162" s="131" t="s">
        <v>281</v>
      </c>
      <c r="D162" s="128" t="s">
        <v>147</v>
      </c>
      <c r="F162" s="364"/>
    </row>
    <row r="163" spans="2:6" customFormat="1" x14ac:dyDescent="0.3">
      <c r="B163" s="52">
        <v>46202</v>
      </c>
      <c r="C163" s="131" t="s">
        <v>282</v>
      </c>
      <c r="D163" s="128" t="s">
        <v>147</v>
      </c>
      <c r="F163" s="364"/>
    </row>
    <row r="164" spans="2:6" customFormat="1" x14ac:dyDescent="0.3">
      <c r="B164" s="52">
        <v>46400</v>
      </c>
      <c r="C164" s="131" t="s">
        <v>283</v>
      </c>
      <c r="D164" s="128" t="s">
        <v>148</v>
      </c>
      <c r="F164" s="366"/>
    </row>
    <row r="165" spans="2:6" customFormat="1" x14ac:dyDescent="0.3">
      <c r="B165" s="52">
        <v>46401</v>
      </c>
      <c r="C165" s="131" t="s">
        <v>283</v>
      </c>
      <c r="D165" s="128" t="s">
        <v>147</v>
      </c>
      <c r="F165" s="364"/>
    </row>
    <row r="166" spans="2:6" customFormat="1" x14ac:dyDescent="0.3">
      <c r="B166" s="52">
        <v>46402</v>
      </c>
      <c r="C166" s="168" t="s">
        <v>369</v>
      </c>
      <c r="D166" s="128" t="s">
        <v>147</v>
      </c>
      <c r="F166" s="371"/>
    </row>
    <row r="167" spans="2:6" customFormat="1" x14ac:dyDescent="0.3">
      <c r="B167" s="376">
        <v>46403</v>
      </c>
      <c r="C167" s="168" t="s">
        <v>370</v>
      </c>
      <c r="D167" s="128" t="s">
        <v>147</v>
      </c>
      <c r="F167" s="372"/>
    </row>
    <row r="168" spans="2:6" customFormat="1" x14ac:dyDescent="0.3">
      <c r="B168" s="52">
        <v>46500</v>
      </c>
      <c r="C168" s="131" t="s">
        <v>150</v>
      </c>
      <c r="D168" s="128" t="s">
        <v>148</v>
      </c>
      <c r="F168" s="366"/>
    </row>
    <row r="169" spans="2:6" customFormat="1" x14ac:dyDescent="0.3">
      <c r="B169" s="52">
        <v>46501</v>
      </c>
      <c r="C169" s="131" t="s">
        <v>150</v>
      </c>
      <c r="D169" s="128" t="s">
        <v>147</v>
      </c>
      <c r="F169" s="364"/>
    </row>
    <row r="170" spans="2:6" customFormat="1" x14ac:dyDescent="0.3">
      <c r="B170" s="52">
        <v>46600</v>
      </c>
      <c r="C170" s="131" t="s">
        <v>284</v>
      </c>
      <c r="D170" s="128" t="s">
        <v>148</v>
      </c>
      <c r="F170" s="366"/>
    </row>
    <row r="171" spans="2:6" customFormat="1" x14ac:dyDescent="0.3">
      <c r="B171" s="52">
        <v>46601</v>
      </c>
      <c r="C171" s="131" t="s">
        <v>285</v>
      </c>
      <c r="D171" s="128" t="s">
        <v>147</v>
      </c>
      <c r="F171" s="364"/>
    </row>
    <row r="172" spans="2:6" x14ac:dyDescent="0.3">
      <c r="B172" s="377"/>
      <c r="E172" s="366"/>
      <c r="F172" s="366"/>
    </row>
    <row r="173" spans="2:6" x14ac:dyDescent="0.3">
      <c r="B173" s="377"/>
      <c r="E173"/>
      <c r="F173" s="366"/>
    </row>
    <row r="174" spans="2:6" x14ac:dyDescent="0.3">
      <c r="B174" s="377"/>
      <c r="E174"/>
      <c r="F174" s="366"/>
    </row>
    <row r="175" spans="2:6" x14ac:dyDescent="0.3">
      <c r="B175" s="377"/>
      <c r="E175"/>
      <c r="F175" s="366"/>
    </row>
    <row r="176" spans="2:6" x14ac:dyDescent="0.3">
      <c r="B176" s="377"/>
      <c r="E176"/>
      <c r="F176" s="366"/>
    </row>
    <row r="177" spans="2:6" x14ac:dyDescent="0.3">
      <c r="B177" s="377"/>
      <c r="E177"/>
      <c r="F177" s="366"/>
    </row>
    <row r="178" spans="2:6" x14ac:dyDescent="0.3">
      <c r="B178" s="377"/>
      <c r="E178"/>
      <c r="F178" s="366"/>
    </row>
    <row r="179" spans="2:6" x14ac:dyDescent="0.3">
      <c r="B179" s="377"/>
      <c r="E179"/>
      <c r="F179" s="366"/>
    </row>
    <row r="180" spans="2:6" x14ac:dyDescent="0.3">
      <c r="B180" s="377"/>
      <c r="E180"/>
      <c r="F180" s="366"/>
    </row>
    <row r="181" spans="2:6" x14ac:dyDescent="0.3">
      <c r="B181" s="377"/>
      <c r="E181"/>
      <c r="F181" s="366"/>
    </row>
    <row r="182" spans="2:6" x14ac:dyDescent="0.3">
      <c r="B182" s="377"/>
      <c r="E182"/>
      <c r="F182" s="366"/>
    </row>
    <row r="183" spans="2:6" x14ac:dyDescent="0.3">
      <c r="B183" s="377"/>
      <c r="E183"/>
      <c r="F183" s="366"/>
    </row>
    <row r="184" spans="2:6" x14ac:dyDescent="0.3">
      <c r="B184" s="377"/>
      <c r="E184"/>
      <c r="F184" s="366"/>
    </row>
    <row r="185" spans="2:6" x14ac:dyDescent="0.3">
      <c r="B185" s="377"/>
      <c r="E185"/>
      <c r="F185" s="366"/>
    </row>
    <row r="186" spans="2:6" x14ac:dyDescent="0.3">
      <c r="B186" s="377"/>
      <c r="E186"/>
      <c r="F186" s="366"/>
    </row>
    <row r="187" spans="2:6" x14ac:dyDescent="0.3">
      <c r="B187" s="377"/>
      <c r="E187"/>
      <c r="F187" s="366"/>
    </row>
    <row r="188" spans="2:6" x14ac:dyDescent="0.3">
      <c r="B188" s="377"/>
      <c r="E188"/>
      <c r="F188" s="366"/>
    </row>
    <row r="189" spans="2:6" x14ac:dyDescent="0.3">
      <c r="B189" s="377"/>
      <c r="E189"/>
      <c r="F189" s="366"/>
    </row>
    <row r="190" spans="2:6" x14ac:dyDescent="0.3">
      <c r="B190" s="377"/>
      <c r="E190"/>
      <c r="F190" s="366"/>
    </row>
    <row r="191" spans="2:6" x14ac:dyDescent="0.3">
      <c r="B191" s="377"/>
      <c r="E191"/>
      <c r="F191" s="366"/>
    </row>
    <row r="192" spans="2:6" x14ac:dyDescent="0.3">
      <c r="B192" s="377"/>
      <c r="E192"/>
      <c r="F192" s="366"/>
    </row>
    <row r="193" spans="2:6" x14ac:dyDescent="0.3">
      <c r="B193" s="377"/>
      <c r="E193"/>
      <c r="F193" s="366"/>
    </row>
    <row r="194" spans="2:6" x14ac:dyDescent="0.3">
      <c r="B194" s="377"/>
      <c r="E194"/>
      <c r="F194" s="366"/>
    </row>
    <row r="195" spans="2:6" x14ac:dyDescent="0.3">
      <c r="B195" s="377"/>
      <c r="E195"/>
      <c r="F195" s="366"/>
    </row>
    <row r="196" spans="2:6" x14ac:dyDescent="0.3">
      <c r="B196" s="377"/>
      <c r="E196"/>
      <c r="F196" s="366"/>
    </row>
    <row r="197" spans="2:6" x14ac:dyDescent="0.3">
      <c r="B197" s="377"/>
      <c r="E197"/>
      <c r="F197" s="366"/>
    </row>
    <row r="198" spans="2:6" x14ac:dyDescent="0.3">
      <c r="B198" s="377"/>
      <c r="E198"/>
      <c r="F198" s="366"/>
    </row>
    <row r="199" spans="2:6" x14ac:dyDescent="0.3">
      <c r="B199" s="377"/>
      <c r="E199"/>
      <c r="F199" s="366"/>
    </row>
    <row r="200" spans="2:6" x14ac:dyDescent="0.3">
      <c r="B200" s="377"/>
      <c r="E200"/>
      <c r="F200" s="366"/>
    </row>
    <row r="201" spans="2:6" x14ac:dyDescent="0.3">
      <c r="B201" s="377"/>
      <c r="E201"/>
      <c r="F201" s="366"/>
    </row>
    <row r="202" spans="2:6" x14ac:dyDescent="0.3">
      <c r="B202" s="377"/>
      <c r="E202"/>
      <c r="F202" s="366"/>
    </row>
    <row r="203" spans="2:6" x14ac:dyDescent="0.3">
      <c r="B203" s="377"/>
      <c r="E203"/>
      <c r="F203" s="366"/>
    </row>
    <row r="204" spans="2:6" x14ac:dyDescent="0.3">
      <c r="B204" s="377"/>
      <c r="E204"/>
      <c r="F204" s="366"/>
    </row>
    <row r="205" spans="2:6" x14ac:dyDescent="0.3">
      <c r="B205" s="377"/>
      <c r="E205"/>
      <c r="F205" s="366"/>
    </row>
    <row r="206" spans="2:6" x14ac:dyDescent="0.3">
      <c r="B206" s="377"/>
      <c r="E206"/>
      <c r="F206" s="366"/>
    </row>
    <row r="207" spans="2:6" x14ac:dyDescent="0.3">
      <c r="B207" s="377"/>
      <c r="E207"/>
      <c r="F207" s="366"/>
    </row>
    <row r="208" spans="2:6" x14ac:dyDescent="0.3">
      <c r="B208" s="377"/>
      <c r="E208"/>
      <c r="F208" s="366"/>
    </row>
    <row r="209" spans="2:6" x14ac:dyDescent="0.3">
      <c r="B209" s="377"/>
      <c r="E209"/>
      <c r="F209" s="366"/>
    </row>
    <row r="210" spans="2:6" x14ac:dyDescent="0.3">
      <c r="B210" s="377"/>
      <c r="E210"/>
      <c r="F210" s="366"/>
    </row>
    <row r="211" spans="2:6" x14ac:dyDescent="0.3">
      <c r="B211" s="377"/>
      <c r="E211"/>
      <c r="F211" s="366"/>
    </row>
    <row r="212" spans="2:6" x14ac:dyDescent="0.3">
      <c r="B212" s="377"/>
      <c r="E212"/>
      <c r="F212" s="366"/>
    </row>
    <row r="213" spans="2:6" x14ac:dyDescent="0.3">
      <c r="B213" s="377"/>
      <c r="E213"/>
      <c r="F213" s="366"/>
    </row>
    <row r="214" spans="2:6" x14ac:dyDescent="0.3">
      <c r="B214" s="377"/>
      <c r="E214"/>
      <c r="F214" s="366"/>
    </row>
    <row r="215" spans="2:6" x14ac:dyDescent="0.3">
      <c r="B215" s="377"/>
      <c r="E215"/>
      <c r="F215" s="366"/>
    </row>
    <row r="216" spans="2:6" x14ac:dyDescent="0.3">
      <c r="B216" s="377"/>
      <c r="E216"/>
      <c r="F216" s="366"/>
    </row>
    <row r="217" spans="2:6" x14ac:dyDescent="0.3">
      <c r="B217" s="377"/>
      <c r="E217"/>
      <c r="F217" s="366"/>
    </row>
    <row r="218" spans="2:6" x14ac:dyDescent="0.3">
      <c r="B218" s="377"/>
      <c r="E218"/>
      <c r="F218" s="366"/>
    </row>
    <row r="219" spans="2:6" x14ac:dyDescent="0.3">
      <c r="B219" s="377"/>
      <c r="E219"/>
      <c r="F219" s="366"/>
    </row>
    <row r="220" spans="2:6" x14ac:dyDescent="0.3">
      <c r="B220" s="377"/>
      <c r="E220"/>
      <c r="F220" s="366"/>
    </row>
    <row r="221" spans="2:6" x14ac:dyDescent="0.3">
      <c r="B221" s="377"/>
      <c r="E221"/>
      <c r="F221" s="366"/>
    </row>
    <row r="222" spans="2:6" x14ac:dyDescent="0.3">
      <c r="B222" s="377"/>
      <c r="E222"/>
      <c r="F222" s="366"/>
    </row>
    <row r="223" spans="2:6" x14ac:dyDescent="0.3">
      <c r="B223" s="377"/>
      <c r="E223"/>
      <c r="F223" s="366"/>
    </row>
    <row r="224" spans="2:6" x14ac:dyDescent="0.3">
      <c r="B224" s="377"/>
      <c r="E224"/>
      <c r="F224" s="366"/>
    </row>
    <row r="225" spans="2:6" x14ac:dyDescent="0.3">
      <c r="B225" s="377"/>
      <c r="E225"/>
      <c r="F225" s="366"/>
    </row>
    <row r="226" spans="2:6" x14ac:dyDescent="0.3">
      <c r="B226" s="377"/>
      <c r="E226"/>
      <c r="F226" s="366"/>
    </row>
    <row r="227" spans="2:6" x14ac:dyDescent="0.3">
      <c r="B227" s="377"/>
      <c r="E227"/>
      <c r="F227" s="366"/>
    </row>
    <row r="228" spans="2:6" x14ac:dyDescent="0.3">
      <c r="B228" s="377"/>
      <c r="E228"/>
      <c r="F228" s="366"/>
    </row>
    <row r="229" spans="2:6" x14ac:dyDescent="0.3">
      <c r="B229" s="377"/>
      <c r="E229"/>
      <c r="F229" s="366"/>
    </row>
    <row r="230" spans="2:6" x14ac:dyDescent="0.3">
      <c r="B230" s="377"/>
      <c r="E230"/>
      <c r="F230" s="366"/>
    </row>
    <row r="231" spans="2:6" x14ac:dyDescent="0.3">
      <c r="B231" s="377"/>
      <c r="E231"/>
      <c r="F231" s="366"/>
    </row>
    <row r="232" spans="2:6" x14ac:dyDescent="0.3">
      <c r="B232" s="377"/>
      <c r="E232"/>
      <c r="F232" s="366"/>
    </row>
    <row r="233" spans="2:6" x14ac:dyDescent="0.3">
      <c r="B233" s="377"/>
      <c r="E233"/>
      <c r="F233" s="366"/>
    </row>
    <row r="234" spans="2:6" x14ac:dyDescent="0.3">
      <c r="B234" s="377"/>
      <c r="E234"/>
      <c r="F234" s="366"/>
    </row>
    <row r="235" spans="2:6" x14ac:dyDescent="0.3">
      <c r="B235" s="377"/>
      <c r="E235"/>
      <c r="F235" s="366"/>
    </row>
    <row r="236" spans="2:6" x14ac:dyDescent="0.3">
      <c r="B236" s="377"/>
      <c r="E236"/>
      <c r="F236" s="366"/>
    </row>
    <row r="237" spans="2:6" x14ac:dyDescent="0.3">
      <c r="B237" s="377"/>
      <c r="E237"/>
      <c r="F237" s="366"/>
    </row>
    <row r="238" spans="2:6" x14ac:dyDescent="0.3">
      <c r="B238" s="377"/>
      <c r="E238"/>
      <c r="F238" s="366"/>
    </row>
    <row r="239" spans="2:6" x14ac:dyDescent="0.3">
      <c r="B239" s="377"/>
      <c r="E239"/>
      <c r="F239" s="366"/>
    </row>
    <row r="240" spans="2:6" x14ac:dyDescent="0.3">
      <c r="B240" s="377"/>
    </row>
    <row r="241" spans="2:2" x14ac:dyDescent="0.3">
      <c r="B241" s="377"/>
    </row>
    <row r="242" spans="2:2" x14ac:dyDescent="0.3">
      <c r="B242" s="377"/>
    </row>
    <row r="243" spans="2:2" x14ac:dyDescent="0.3">
      <c r="B243" s="377"/>
    </row>
    <row r="244" spans="2:2" x14ac:dyDescent="0.3">
      <c r="B244" s="377"/>
    </row>
    <row r="245" spans="2:2" x14ac:dyDescent="0.3">
      <c r="B245" s="377"/>
    </row>
    <row r="246" spans="2:2" x14ac:dyDescent="0.3">
      <c r="B246" s="377"/>
    </row>
    <row r="247" spans="2:2" x14ac:dyDescent="0.3">
      <c r="B247" s="377"/>
    </row>
    <row r="248" spans="2:2" x14ac:dyDescent="0.3">
      <c r="B248" s="377"/>
    </row>
    <row r="249" spans="2:2" x14ac:dyDescent="0.3">
      <c r="B249" s="377"/>
    </row>
    <row r="250" spans="2:2" x14ac:dyDescent="0.3">
      <c r="B250" s="377"/>
    </row>
    <row r="251" spans="2:2" x14ac:dyDescent="0.3">
      <c r="B251" s="377"/>
    </row>
    <row r="252" spans="2:2" x14ac:dyDescent="0.3">
      <c r="B252" s="377"/>
    </row>
    <row r="253" spans="2:2" x14ac:dyDescent="0.3">
      <c r="B253" s="377"/>
    </row>
    <row r="254" spans="2:2" x14ac:dyDescent="0.3">
      <c r="B254" s="377"/>
    </row>
    <row r="255" spans="2:2" x14ac:dyDescent="0.3">
      <c r="B255" s="377"/>
    </row>
    <row r="256" spans="2:2" x14ac:dyDescent="0.3">
      <c r="B256" s="377"/>
    </row>
    <row r="257" spans="2:2" x14ac:dyDescent="0.3">
      <c r="B257" s="377"/>
    </row>
    <row r="258" spans="2:2" x14ac:dyDescent="0.3">
      <c r="B258" s="377"/>
    </row>
    <row r="259" spans="2:2" x14ac:dyDescent="0.3">
      <c r="B259" s="377"/>
    </row>
    <row r="260" spans="2:2" x14ac:dyDescent="0.3">
      <c r="B260" s="377"/>
    </row>
    <row r="261" spans="2:2" x14ac:dyDescent="0.3">
      <c r="B261" s="377"/>
    </row>
    <row r="262" spans="2:2" x14ac:dyDescent="0.3">
      <c r="B262" s="377"/>
    </row>
    <row r="263" spans="2:2" x14ac:dyDescent="0.3">
      <c r="B263" s="377"/>
    </row>
    <row r="264" spans="2:2" x14ac:dyDescent="0.3">
      <c r="B264" s="377"/>
    </row>
    <row r="265" spans="2:2" x14ac:dyDescent="0.3">
      <c r="B265" s="377"/>
    </row>
    <row r="266" spans="2:2" x14ac:dyDescent="0.3">
      <c r="B266" s="377"/>
    </row>
    <row r="267" spans="2:2" x14ac:dyDescent="0.3">
      <c r="B267" s="377"/>
    </row>
    <row r="268" spans="2:2" x14ac:dyDescent="0.3">
      <c r="B268" s="377"/>
    </row>
    <row r="269" spans="2:2" x14ac:dyDescent="0.3">
      <c r="B269" s="377"/>
    </row>
    <row r="270" spans="2:2" x14ac:dyDescent="0.3">
      <c r="B270" s="377"/>
    </row>
    <row r="271" spans="2:2" x14ac:dyDescent="0.3">
      <c r="B271" s="377"/>
    </row>
    <row r="272" spans="2:2" x14ac:dyDescent="0.3">
      <c r="B272" s="377"/>
    </row>
    <row r="273" spans="2:2" x14ac:dyDescent="0.3">
      <c r="B273" s="377"/>
    </row>
    <row r="274" spans="2:2" x14ac:dyDescent="0.3">
      <c r="B274" s="377"/>
    </row>
    <row r="275" spans="2:2" x14ac:dyDescent="0.3">
      <c r="B275" s="377"/>
    </row>
    <row r="276" spans="2:2" x14ac:dyDescent="0.3">
      <c r="B276" s="377"/>
    </row>
    <row r="277" spans="2:2" x14ac:dyDescent="0.3">
      <c r="B277" s="377"/>
    </row>
    <row r="278" spans="2:2" x14ac:dyDescent="0.3">
      <c r="B278" s="377"/>
    </row>
    <row r="279" spans="2:2" x14ac:dyDescent="0.3">
      <c r="B279" s="377"/>
    </row>
    <row r="280" spans="2:2" x14ac:dyDescent="0.3">
      <c r="B280" s="377"/>
    </row>
    <row r="281" spans="2:2" x14ac:dyDescent="0.3">
      <c r="B281" s="377"/>
    </row>
    <row r="282" spans="2:2" x14ac:dyDescent="0.3">
      <c r="B282" s="377"/>
    </row>
    <row r="283" spans="2:2" x14ac:dyDescent="0.3">
      <c r="B283" s="377"/>
    </row>
    <row r="284" spans="2:2" x14ac:dyDescent="0.3">
      <c r="B284" s="377"/>
    </row>
    <row r="285" spans="2:2" x14ac:dyDescent="0.3">
      <c r="B285" s="377"/>
    </row>
    <row r="286" spans="2:2" x14ac:dyDescent="0.3">
      <c r="B286" s="377"/>
    </row>
    <row r="287" spans="2:2" x14ac:dyDescent="0.3">
      <c r="B287" s="377"/>
    </row>
    <row r="288" spans="2:2" x14ac:dyDescent="0.3">
      <c r="B288" s="377"/>
    </row>
    <row r="289" spans="2:2" x14ac:dyDescent="0.3">
      <c r="B289" s="377"/>
    </row>
    <row r="290" spans="2:2" x14ac:dyDescent="0.3">
      <c r="B290" s="377"/>
    </row>
    <row r="291" spans="2:2" x14ac:dyDescent="0.3">
      <c r="B291" s="377"/>
    </row>
    <row r="292" spans="2:2" x14ac:dyDescent="0.3">
      <c r="B292" s="377"/>
    </row>
    <row r="293" spans="2:2" x14ac:dyDescent="0.3">
      <c r="B293" s="377"/>
    </row>
    <row r="294" spans="2:2" x14ac:dyDescent="0.3">
      <c r="B294" s="377"/>
    </row>
    <row r="295" spans="2:2" x14ac:dyDescent="0.3">
      <c r="B295" s="377"/>
    </row>
    <row r="296" spans="2:2" x14ac:dyDescent="0.3">
      <c r="B296" s="377"/>
    </row>
    <row r="297" spans="2:2" x14ac:dyDescent="0.3">
      <c r="B297" s="377"/>
    </row>
    <row r="298" spans="2:2" x14ac:dyDescent="0.3">
      <c r="B298" s="377"/>
    </row>
    <row r="299" spans="2:2" x14ac:dyDescent="0.3">
      <c r="B299" s="377"/>
    </row>
    <row r="300" spans="2:2" x14ac:dyDescent="0.3">
      <c r="B300" s="377"/>
    </row>
    <row r="301" spans="2:2" x14ac:dyDescent="0.3">
      <c r="B301" s="377"/>
    </row>
    <row r="302" spans="2:2" x14ac:dyDescent="0.3">
      <c r="B302" s="377"/>
    </row>
    <row r="303" spans="2:2" x14ac:dyDescent="0.3">
      <c r="B303" s="377"/>
    </row>
    <row r="304" spans="2:2" x14ac:dyDescent="0.3">
      <c r="B304" s="377"/>
    </row>
    <row r="305" spans="2:2" x14ac:dyDescent="0.3">
      <c r="B305" s="377"/>
    </row>
    <row r="306" spans="2:2" x14ac:dyDescent="0.3">
      <c r="B306" s="377"/>
    </row>
    <row r="307" spans="2:2" x14ac:dyDescent="0.3">
      <c r="B307" s="377"/>
    </row>
    <row r="308" spans="2:2" x14ac:dyDescent="0.3">
      <c r="B308" s="377"/>
    </row>
    <row r="309" spans="2:2" x14ac:dyDescent="0.3">
      <c r="B309" s="377"/>
    </row>
    <row r="310" spans="2:2" x14ac:dyDescent="0.3">
      <c r="B310" s="377"/>
    </row>
    <row r="311" spans="2:2" x14ac:dyDescent="0.3">
      <c r="B311" s="377"/>
    </row>
    <row r="312" spans="2:2" x14ac:dyDescent="0.3">
      <c r="B312" s="377"/>
    </row>
    <row r="313" spans="2:2" x14ac:dyDescent="0.3">
      <c r="B313" s="377"/>
    </row>
    <row r="314" spans="2:2" x14ac:dyDescent="0.3">
      <c r="B314" s="377"/>
    </row>
    <row r="315" spans="2:2" x14ac:dyDescent="0.3">
      <c r="B315" s="377"/>
    </row>
    <row r="316" spans="2:2" x14ac:dyDescent="0.3">
      <c r="B316" s="377"/>
    </row>
    <row r="317" spans="2:2" x14ac:dyDescent="0.3">
      <c r="B317" s="377"/>
    </row>
    <row r="318" spans="2:2" x14ac:dyDescent="0.3">
      <c r="B318" s="377"/>
    </row>
    <row r="319" spans="2:2" x14ac:dyDescent="0.3">
      <c r="B319" s="377"/>
    </row>
    <row r="320" spans="2:2" x14ac:dyDescent="0.3">
      <c r="B320" s="377"/>
    </row>
    <row r="321" spans="2:2" x14ac:dyDescent="0.3">
      <c r="B321" s="377"/>
    </row>
    <row r="322" spans="2:2" x14ac:dyDescent="0.3">
      <c r="B322" s="377"/>
    </row>
    <row r="323" spans="2:2" x14ac:dyDescent="0.3">
      <c r="B323" s="377"/>
    </row>
    <row r="324" spans="2:2" x14ac:dyDescent="0.3">
      <c r="B324" s="377"/>
    </row>
    <row r="325" spans="2:2" x14ac:dyDescent="0.3">
      <c r="B325" s="377"/>
    </row>
    <row r="326" spans="2:2" x14ac:dyDescent="0.3">
      <c r="B326" s="377"/>
    </row>
    <row r="327" spans="2:2" x14ac:dyDescent="0.3">
      <c r="B327" s="377"/>
    </row>
    <row r="328" spans="2:2" x14ac:dyDescent="0.3">
      <c r="B328" s="377"/>
    </row>
    <row r="329" spans="2:2" x14ac:dyDescent="0.3">
      <c r="B329" s="377"/>
    </row>
    <row r="330" spans="2:2" x14ac:dyDescent="0.3">
      <c r="B330" s="377"/>
    </row>
    <row r="331" spans="2:2" x14ac:dyDescent="0.3">
      <c r="B331" s="377"/>
    </row>
    <row r="332" spans="2:2" x14ac:dyDescent="0.3">
      <c r="B332" s="377"/>
    </row>
    <row r="333" spans="2:2" x14ac:dyDescent="0.3">
      <c r="B333" s="377"/>
    </row>
    <row r="334" spans="2:2" x14ac:dyDescent="0.3">
      <c r="B334" s="377"/>
    </row>
    <row r="335" spans="2:2" x14ac:dyDescent="0.3">
      <c r="B335" s="377"/>
    </row>
    <row r="336" spans="2:2" x14ac:dyDescent="0.3">
      <c r="B336" s="377"/>
    </row>
    <row r="337" spans="2:2" x14ac:dyDescent="0.3">
      <c r="B337" s="377"/>
    </row>
    <row r="338" spans="2:2" x14ac:dyDescent="0.3">
      <c r="B338" s="377"/>
    </row>
    <row r="339" spans="2:2" x14ac:dyDescent="0.3">
      <c r="B339" s="377"/>
    </row>
    <row r="340" spans="2:2" x14ac:dyDescent="0.3">
      <c r="B340" s="377"/>
    </row>
    <row r="341" spans="2:2" x14ac:dyDescent="0.3">
      <c r="B341" s="377"/>
    </row>
    <row r="342" spans="2:2" x14ac:dyDescent="0.3">
      <c r="B342" s="377"/>
    </row>
    <row r="343" spans="2:2" x14ac:dyDescent="0.3">
      <c r="B343" s="377"/>
    </row>
    <row r="344" spans="2:2" x14ac:dyDescent="0.3">
      <c r="B344" s="377"/>
    </row>
    <row r="345" spans="2:2" x14ac:dyDescent="0.3">
      <c r="B345" s="377"/>
    </row>
    <row r="346" spans="2:2" x14ac:dyDescent="0.3">
      <c r="B346" s="377"/>
    </row>
    <row r="347" spans="2:2" x14ac:dyDescent="0.3">
      <c r="B347" s="377"/>
    </row>
    <row r="348" spans="2:2" x14ac:dyDescent="0.3">
      <c r="B348" s="377"/>
    </row>
    <row r="349" spans="2:2" x14ac:dyDescent="0.3">
      <c r="B349" s="377"/>
    </row>
    <row r="350" spans="2:2" x14ac:dyDescent="0.3">
      <c r="B350" s="377"/>
    </row>
    <row r="351" spans="2:2" x14ac:dyDescent="0.3">
      <c r="B351" s="377"/>
    </row>
    <row r="352" spans="2:2" x14ac:dyDescent="0.3">
      <c r="B352" s="377"/>
    </row>
    <row r="353" spans="2:2" x14ac:dyDescent="0.3">
      <c r="B353" s="377"/>
    </row>
    <row r="354" spans="2:2" x14ac:dyDescent="0.3">
      <c r="B354" s="377"/>
    </row>
    <row r="355" spans="2:2" x14ac:dyDescent="0.3">
      <c r="B355" s="377"/>
    </row>
    <row r="356" spans="2:2" x14ac:dyDescent="0.3">
      <c r="B356" s="377"/>
    </row>
    <row r="357" spans="2:2" x14ac:dyDescent="0.3">
      <c r="B357" s="377"/>
    </row>
    <row r="358" spans="2:2" x14ac:dyDescent="0.3">
      <c r="B358" s="377"/>
    </row>
    <row r="359" spans="2:2" x14ac:dyDescent="0.3">
      <c r="B359" s="377"/>
    </row>
    <row r="360" spans="2:2" x14ac:dyDescent="0.3">
      <c r="B360" s="377"/>
    </row>
    <row r="361" spans="2:2" x14ac:dyDescent="0.3">
      <c r="B361" s="377"/>
    </row>
    <row r="362" spans="2:2" x14ac:dyDescent="0.3">
      <c r="B362" s="377"/>
    </row>
    <row r="363" spans="2:2" x14ac:dyDescent="0.3">
      <c r="B363" s="377"/>
    </row>
    <row r="364" spans="2:2" x14ac:dyDescent="0.3">
      <c r="B364" s="377"/>
    </row>
    <row r="365" spans="2:2" x14ac:dyDescent="0.3">
      <c r="B365" s="377"/>
    </row>
    <row r="366" spans="2:2" x14ac:dyDescent="0.3">
      <c r="B366" s="377"/>
    </row>
    <row r="367" spans="2:2" x14ac:dyDescent="0.3">
      <c r="B367" s="377"/>
    </row>
    <row r="368" spans="2:2" x14ac:dyDescent="0.3">
      <c r="B368" s="377"/>
    </row>
    <row r="369" spans="2:2" x14ac:dyDescent="0.3">
      <c r="B369" s="377"/>
    </row>
    <row r="370" spans="2:2" x14ac:dyDescent="0.3">
      <c r="B370" s="377"/>
    </row>
    <row r="371" spans="2:2" x14ac:dyDescent="0.3">
      <c r="B371" s="377"/>
    </row>
    <row r="372" spans="2:2" x14ac:dyDescent="0.3">
      <c r="B372" s="377"/>
    </row>
    <row r="373" spans="2:2" x14ac:dyDescent="0.3">
      <c r="B373" s="377"/>
    </row>
    <row r="374" spans="2:2" x14ac:dyDescent="0.3">
      <c r="B374" s="377"/>
    </row>
    <row r="375" spans="2:2" x14ac:dyDescent="0.3">
      <c r="B375" s="377"/>
    </row>
    <row r="376" spans="2:2" x14ac:dyDescent="0.3">
      <c r="B376" s="377"/>
    </row>
    <row r="377" spans="2:2" x14ac:dyDescent="0.3">
      <c r="B377" s="377"/>
    </row>
    <row r="378" spans="2:2" x14ac:dyDescent="0.3">
      <c r="B378" s="377"/>
    </row>
    <row r="379" spans="2:2" x14ac:dyDescent="0.3">
      <c r="B379" s="377"/>
    </row>
    <row r="380" spans="2:2" x14ac:dyDescent="0.3">
      <c r="B380" s="377"/>
    </row>
    <row r="381" spans="2:2" x14ac:dyDescent="0.3">
      <c r="B381" s="377"/>
    </row>
    <row r="382" spans="2:2" x14ac:dyDescent="0.3">
      <c r="B382" s="377"/>
    </row>
    <row r="383" spans="2:2" x14ac:dyDescent="0.3">
      <c r="B383" s="377"/>
    </row>
    <row r="384" spans="2:2" x14ac:dyDescent="0.3">
      <c r="B384" s="377"/>
    </row>
    <row r="385" spans="2:2" x14ac:dyDescent="0.3">
      <c r="B385" s="377"/>
    </row>
    <row r="386" spans="2:2" x14ac:dyDescent="0.3">
      <c r="B386" s="377"/>
    </row>
    <row r="387" spans="2:2" x14ac:dyDescent="0.3">
      <c r="B387" s="377"/>
    </row>
    <row r="388" spans="2:2" x14ac:dyDescent="0.3">
      <c r="B388" s="377"/>
    </row>
    <row r="389" spans="2:2" x14ac:dyDescent="0.3">
      <c r="B389" s="377"/>
    </row>
    <row r="390" spans="2:2" x14ac:dyDescent="0.3">
      <c r="B390" s="377"/>
    </row>
    <row r="391" spans="2:2" x14ac:dyDescent="0.3">
      <c r="B391" s="377"/>
    </row>
    <row r="392" spans="2:2" x14ac:dyDescent="0.3">
      <c r="B392" s="377"/>
    </row>
    <row r="393" spans="2:2" x14ac:dyDescent="0.3">
      <c r="B393" s="377"/>
    </row>
    <row r="394" spans="2:2" x14ac:dyDescent="0.3">
      <c r="B394" s="377"/>
    </row>
    <row r="395" spans="2:2" x14ac:dyDescent="0.3">
      <c r="B395" s="377"/>
    </row>
    <row r="396" spans="2:2" x14ac:dyDescent="0.3">
      <c r="B396" s="377"/>
    </row>
    <row r="397" spans="2:2" x14ac:dyDescent="0.3">
      <c r="B397" s="377"/>
    </row>
    <row r="398" spans="2:2" x14ac:dyDescent="0.3">
      <c r="B398" s="377"/>
    </row>
    <row r="399" spans="2:2" x14ac:dyDescent="0.3">
      <c r="B399" s="377"/>
    </row>
    <row r="400" spans="2:2" x14ac:dyDescent="0.3">
      <c r="B400" s="377"/>
    </row>
    <row r="401" spans="2:2" x14ac:dyDescent="0.3">
      <c r="B401" s="377"/>
    </row>
    <row r="402" spans="2:2" x14ac:dyDescent="0.3">
      <c r="B402" s="377"/>
    </row>
    <row r="403" spans="2:2" x14ac:dyDescent="0.3">
      <c r="B403" s="377"/>
    </row>
    <row r="404" spans="2:2" x14ac:dyDescent="0.3">
      <c r="B404" s="377"/>
    </row>
    <row r="405" spans="2:2" x14ac:dyDescent="0.3">
      <c r="B405" s="377"/>
    </row>
    <row r="406" spans="2:2" x14ac:dyDescent="0.3">
      <c r="B406" s="377"/>
    </row>
    <row r="407" spans="2:2" x14ac:dyDescent="0.3">
      <c r="B407" s="377"/>
    </row>
    <row r="408" spans="2:2" x14ac:dyDescent="0.3">
      <c r="B408" s="377"/>
    </row>
    <row r="409" spans="2:2" x14ac:dyDescent="0.3">
      <c r="B409" s="377"/>
    </row>
    <row r="410" spans="2:2" x14ac:dyDescent="0.3">
      <c r="B410" s="377"/>
    </row>
    <row r="411" spans="2:2" x14ac:dyDescent="0.3">
      <c r="B411" s="377"/>
    </row>
    <row r="412" spans="2:2" x14ac:dyDescent="0.3">
      <c r="B412" s="377"/>
    </row>
    <row r="413" spans="2:2" x14ac:dyDescent="0.3">
      <c r="B413" s="377"/>
    </row>
    <row r="414" spans="2:2" x14ac:dyDescent="0.3">
      <c r="B414" s="377"/>
    </row>
    <row r="415" spans="2:2" x14ac:dyDescent="0.3">
      <c r="B415" s="377"/>
    </row>
    <row r="416" spans="2:2" x14ac:dyDescent="0.3">
      <c r="B416" s="377"/>
    </row>
    <row r="417" spans="2:2" x14ac:dyDescent="0.3">
      <c r="B417" s="377"/>
    </row>
    <row r="418" spans="2:2" x14ac:dyDescent="0.3">
      <c r="B418" s="377"/>
    </row>
    <row r="419" spans="2:2" x14ac:dyDescent="0.3">
      <c r="B419" s="377"/>
    </row>
    <row r="420" spans="2:2" x14ac:dyDescent="0.3">
      <c r="B420" s="377"/>
    </row>
    <row r="421" spans="2:2" x14ac:dyDescent="0.3">
      <c r="B421" s="377"/>
    </row>
    <row r="422" spans="2:2" x14ac:dyDescent="0.3">
      <c r="B422" s="377"/>
    </row>
    <row r="423" spans="2:2" x14ac:dyDescent="0.3">
      <c r="B423" s="377"/>
    </row>
    <row r="424" spans="2:2" x14ac:dyDescent="0.3">
      <c r="B424" s="377"/>
    </row>
    <row r="425" spans="2:2" x14ac:dyDescent="0.3">
      <c r="B425" s="377"/>
    </row>
    <row r="426" spans="2:2" x14ac:dyDescent="0.3">
      <c r="B426" s="377"/>
    </row>
    <row r="427" spans="2:2" x14ac:dyDescent="0.3">
      <c r="B427" s="377"/>
    </row>
    <row r="428" spans="2:2" x14ac:dyDescent="0.3">
      <c r="B428" s="377"/>
    </row>
    <row r="429" spans="2:2" x14ac:dyDescent="0.3">
      <c r="B429" s="377"/>
    </row>
    <row r="430" spans="2:2" x14ac:dyDescent="0.3">
      <c r="B430" s="377"/>
    </row>
    <row r="431" spans="2:2" x14ac:dyDescent="0.3">
      <c r="B431" s="377"/>
    </row>
    <row r="432" spans="2:2" x14ac:dyDescent="0.3">
      <c r="B432" s="377"/>
    </row>
    <row r="433" spans="2:2" x14ac:dyDescent="0.3">
      <c r="B433" s="377"/>
    </row>
    <row r="434" spans="2:2" x14ac:dyDescent="0.3">
      <c r="B434" s="377"/>
    </row>
    <row r="435" spans="2:2" x14ac:dyDescent="0.3">
      <c r="B435" s="377"/>
    </row>
    <row r="436" spans="2:2" x14ac:dyDescent="0.3">
      <c r="B436" s="377"/>
    </row>
    <row r="437" spans="2:2" x14ac:dyDescent="0.3">
      <c r="B437" s="377"/>
    </row>
    <row r="438" spans="2:2" x14ac:dyDescent="0.3">
      <c r="B438" s="377"/>
    </row>
    <row r="439" spans="2:2" x14ac:dyDescent="0.3">
      <c r="B439" s="377"/>
    </row>
    <row r="440" spans="2:2" x14ac:dyDescent="0.3">
      <c r="B440" s="377"/>
    </row>
    <row r="441" spans="2:2" x14ac:dyDescent="0.3">
      <c r="B441" s="377"/>
    </row>
    <row r="442" spans="2:2" x14ac:dyDescent="0.3">
      <c r="B442" s="377"/>
    </row>
    <row r="443" spans="2:2" x14ac:dyDescent="0.3">
      <c r="B443" s="377"/>
    </row>
    <row r="444" spans="2:2" x14ac:dyDescent="0.3">
      <c r="B444" s="377"/>
    </row>
    <row r="445" spans="2:2" x14ac:dyDescent="0.3">
      <c r="B445" s="377"/>
    </row>
    <row r="446" spans="2:2" x14ac:dyDescent="0.3">
      <c r="B446" s="377"/>
    </row>
    <row r="447" spans="2:2" x14ac:dyDescent="0.3">
      <c r="B447" s="377"/>
    </row>
  </sheetData>
  <sheetProtection password="F32D" sheet="1" objects="1" scenarios="1"/>
  <autoFilter ref="C2:Q172"/>
  <sortState ref="B4:E173">
    <sortCondition ref="B4"/>
  </sortState>
  <mergeCells count="1">
    <mergeCell ref="B1:D1"/>
  </mergeCells>
  <pageMargins left="0.7" right="0.7" top="0.75" bottom="0.75" header="0.3" footer="0.3"/>
  <pageSetup orientation="landscape" r:id="rId1"/>
  <headerFooter>
    <oddHeader>&amp;C&amp;"-,Bold"&amp;12UCOA SEGMENTS - LIST OF ACCOUNT NUMBERS AND NAMES - NUMERICAL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2:E10"/>
  <sheetViews>
    <sheetView workbookViewId="0">
      <selection activeCell="D29" sqref="D29"/>
    </sheetView>
  </sheetViews>
  <sheetFormatPr defaultColWidth="9.33203125" defaultRowHeight="13.8" x14ac:dyDescent="0.3"/>
  <cols>
    <col min="1" max="1" width="42" style="165" customWidth="1"/>
    <col min="2" max="3" width="9.33203125" style="165"/>
    <col min="4" max="4" width="24.6640625" style="32" customWidth="1"/>
    <col min="5" max="5" width="23.1640625" style="165" customWidth="1"/>
    <col min="6" max="16384" width="9.33203125" style="165"/>
  </cols>
  <sheetData>
    <row r="2" spans="1:5" x14ac:dyDescent="0.3">
      <c r="A2" s="228" t="s">
        <v>400</v>
      </c>
      <c r="B2" s="228"/>
      <c r="C2" s="228"/>
      <c r="D2" s="226" t="s">
        <v>67</v>
      </c>
      <c r="E2" s="227" t="s">
        <v>328</v>
      </c>
    </row>
    <row r="3" spans="1:5" x14ac:dyDescent="0.3">
      <c r="A3" s="165" t="s">
        <v>333</v>
      </c>
      <c r="D3" s="32">
        <f>'Rev by Fund Type and Source'!K71</f>
        <v>2606935517.9400001</v>
      </c>
      <c r="E3" s="32">
        <f>D10-D3</f>
        <v>0</v>
      </c>
    </row>
    <row r="4" spans="1:5" x14ac:dyDescent="0.3">
      <c r="A4" s="165" t="s">
        <v>393</v>
      </c>
      <c r="D4" s="32">
        <f>'Revenue and Percents by Source '!J70</f>
        <v>2606935517.9400001</v>
      </c>
      <c r="E4" s="32">
        <f>D3-D4</f>
        <v>0</v>
      </c>
    </row>
    <row r="5" spans="1:5" x14ac:dyDescent="0.3">
      <c r="A5" s="165" t="s">
        <v>394</v>
      </c>
      <c r="D5" s="32">
        <f>'Rev Exp GF and Other'!D71+'Rev Exp GF and Other'!F71</f>
        <v>2606935517.9400001</v>
      </c>
      <c r="E5" s="32">
        <f t="shared" ref="E5:E10" si="0">D4-D5</f>
        <v>0</v>
      </c>
    </row>
    <row r="6" spans="1:5" x14ac:dyDescent="0.3">
      <c r="A6" s="165" t="s">
        <v>324</v>
      </c>
      <c r="D6" s="32">
        <f>'Revenue Per Pupil'!C70</f>
        <v>2606935517.9400001</v>
      </c>
      <c r="E6" s="32">
        <f t="shared" si="0"/>
        <v>0</v>
      </c>
    </row>
    <row r="7" spans="1:5" x14ac:dyDescent="0.3">
      <c r="A7" s="165" t="s">
        <v>399</v>
      </c>
      <c r="B7" s="165" t="s">
        <v>396</v>
      </c>
      <c r="D7" s="32">
        <f>'Revenue FY 19'!G73</f>
        <v>2606935517.9400001</v>
      </c>
      <c r="E7" s="32">
        <f t="shared" si="0"/>
        <v>0</v>
      </c>
    </row>
    <row r="8" spans="1:5" x14ac:dyDescent="0.3">
      <c r="A8" s="165" t="s">
        <v>399</v>
      </c>
      <c r="B8" s="165" t="s">
        <v>395</v>
      </c>
      <c r="D8" s="32">
        <f>'Revenue FY 19'!M144</f>
        <v>2606935517.9400001</v>
      </c>
      <c r="E8" s="32">
        <f t="shared" si="0"/>
        <v>0</v>
      </c>
    </row>
    <row r="9" spans="1:5" x14ac:dyDescent="0.3">
      <c r="A9" s="165" t="s">
        <v>399</v>
      </c>
      <c r="B9" s="165" t="s">
        <v>397</v>
      </c>
      <c r="D9" s="32">
        <f>'Revenue FY 19'!F218</f>
        <v>2606935517.9400001</v>
      </c>
      <c r="E9" s="32">
        <f t="shared" si="0"/>
        <v>0</v>
      </c>
    </row>
    <row r="10" spans="1:5" x14ac:dyDescent="0.3">
      <c r="A10" s="165" t="s">
        <v>399</v>
      </c>
      <c r="B10" s="165" t="s">
        <v>398</v>
      </c>
      <c r="D10" s="32">
        <f>'Revenue FY 19'!F291</f>
        <v>2606935517.9400001</v>
      </c>
      <c r="E10" s="32">
        <f t="shared" si="0"/>
        <v>0</v>
      </c>
    </row>
  </sheetData>
  <sheetProtection password="F32D"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R437"/>
  <sheetViews>
    <sheetView topLeftCell="A32" workbookViewId="0">
      <selection activeCell="K56" sqref="K56"/>
    </sheetView>
  </sheetViews>
  <sheetFormatPr defaultColWidth="9.33203125" defaultRowHeight="13.8" x14ac:dyDescent="0.3"/>
  <cols>
    <col min="1" max="1" width="9.33203125" style="165"/>
    <col min="2" max="2" width="42.33203125" style="165" customWidth="1"/>
    <col min="3" max="4" width="22.6640625" style="165" bestFit="1" customWidth="1"/>
    <col min="5" max="5" width="21.1640625" style="165" bestFit="1" customWidth="1"/>
    <col min="6" max="6" width="23.33203125" style="165" customWidth="1"/>
    <col min="7" max="7" width="21.83203125" style="5" customWidth="1"/>
    <col min="8" max="8" width="20.83203125" style="5" customWidth="1"/>
    <col min="9" max="9" width="22.6640625" style="5" customWidth="1"/>
    <col min="10" max="10" width="22.1640625" style="5" customWidth="1"/>
    <col min="11" max="11" width="23.33203125" style="165" customWidth="1"/>
    <col min="12" max="12" width="20.33203125" style="165" customWidth="1"/>
    <col min="13" max="13" width="20.6640625" style="165" customWidth="1"/>
    <col min="14" max="14" width="21.33203125" style="165" customWidth="1"/>
    <col min="15" max="15" width="20.33203125" style="165" customWidth="1"/>
    <col min="16" max="16" width="16.83203125" style="165" customWidth="1"/>
    <col min="17" max="16384" width="9.33203125" style="165"/>
  </cols>
  <sheetData>
    <row r="1" spans="1:18" s="5" customFormat="1" ht="12.6" customHeight="1" x14ac:dyDescent="0.3">
      <c r="A1" s="56">
        <v>1</v>
      </c>
      <c r="B1" s="56">
        <f t="shared" ref="B1:J1" si="0">A1+1</f>
        <v>2</v>
      </c>
      <c r="C1" s="56">
        <f t="shared" si="0"/>
        <v>3</v>
      </c>
      <c r="D1" s="56">
        <f t="shared" si="0"/>
        <v>4</v>
      </c>
      <c r="E1" s="56">
        <f t="shared" si="0"/>
        <v>5</v>
      </c>
      <c r="F1" s="56">
        <f t="shared" si="0"/>
        <v>6</v>
      </c>
      <c r="G1" s="56">
        <f t="shared" si="0"/>
        <v>7</v>
      </c>
      <c r="H1" s="56">
        <f t="shared" si="0"/>
        <v>8</v>
      </c>
      <c r="I1" s="56">
        <f t="shared" si="0"/>
        <v>9</v>
      </c>
      <c r="J1" s="56">
        <f t="shared" si="0"/>
        <v>10</v>
      </c>
      <c r="K1" s="56">
        <f t="shared" ref="K1" si="1">J1+1</f>
        <v>11</v>
      </c>
      <c r="L1" s="56">
        <f t="shared" ref="L1" si="2">K1+1</f>
        <v>12</v>
      </c>
      <c r="M1" s="56">
        <f t="shared" ref="M1" si="3">L1+1</f>
        <v>13</v>
      </c>
      <c r="N1" s="56">
        <f t="shared" ref="N1" si="4">M1+1</f>
        <v>14</v>
      </c>
      <c r="O1" s="56">
        <f t="shared" ref="O1" si="5">N1+1</f>
        <v>15</v>
      </c>
      <c r="P1" s="56">
        <f t="shared" ref="P1" si="6">O1+1</f>
        <v>16</v>
      </c>
      <c r="Q1" s="56">
        <f t="shared" ref="Q1" si="7">P1+1</f>
        <v>17</v>
      </c>
      <c r="R1" s="56">
        <f t="shared" ref="R1" si="8">Q1+1</f>
        <v>18</v>
      </c>
    </row>
    <row r="2" spans="1:18" s="225" customFormat="1" ht="31.2" x14ac:dyDescent="0.6">
      <c r="B2" s="378" t="s">
        <v>443</v>
      </c>
      <c r="C2" s="378"/>
      <c r="D2" s="378"/>
      <c r="E2" s="378"/>
      <c r="F2" s="378"/>
      <c r="G2" s="378"/>
      <c r="H2" s="229"/>
      <c r="I2" s="5"/>
      <c r="J2" s="5"/>
      <c r="K2" s="32"/>
      <c r="L2" s="165"/>
    </row>
    <row r="4" spans="1:18" x14ac:dyDescent="0.3">
      <c r="B4" s="191" t="s">
        <v>305</v>
      </c>
      <c r="C4" s="192"/>
      <c r="D4" s="192"/>
      <c r="E4" s="192"/>
      <c r="F4" s="192"/>
      <c r="G4" s="192"/>
      <c r="H4" s="192"/>
    </row>
    <row r="5" spans="1:18" x14ac:dyDescent="0.3">
      <c r="B5" s="193" t="s">
        <v>115</v>
      </c>
      <c r="C5" s="194"/>
      <c r="D5" s="194"/>
      <c r="E5" s="194"/>
      <c r="F5" s="194"/>
      <c r="G5" s="192"/>
      <c r="H5" s="192"/>
      <c r="K5" s="31"/>
    </row>
    <row r="6" spans="1:18" x14ac:dyDescent="0.3">
      <c r="B6" s="195" t="s">
        <v>304</v>
      </c>
      <c r="C6" s="192"/>
      <c r="D6" s="192"/>
      <c r="E6" s="192"/>
      <c r="F6" s="192"/>
      <c r="G6" s="192"/>
      <c r="H6" s="192"/>
    </row>
    <row r="7" spans="1:18" ht="27.6" x14ac:dyDescent="0.3">
      <c r="B7" s="193"/>
      <c r="C7" s="193" t="s">
        <v>348</v>
      </c>
      <c r="D7" s="193" t="s">
        <v>348</v>
      </c>
      <c r="E7" s="193" t="s">
        <v>348</v>
      </c>
      <c r="F7" s="193" t="s">
        <v>348</v>
      </c>
      <c r="G7" s="193" t="s">
        <v>348</v>
      </c>
      <c r="H7" s="193" t="s">
        <v>348</v>
      </c>
      <c r="K7" s="222" t="s">
        <v>445</v>
      </c>
    </row>
    <row r="8" spans="1:18" x14ac:dyDescent="0.3">
      <c r="C8" s="49" t="s">
        <v>301</v>
      </c>
      <c r="D8" s="49" t="s">
        <v>301</v>
      </c>
      <c r="E8" s="49" t="s">
        <v>131</v>
      </c>
      <c r="F8" s="49" t="s">
        <v>131</v>
      </c>
      <c r="G8" s="31" t="s">
        <v>44</v>
      </c>
      <c r="H8" s="87" t="s">
        <v>44</v>
      </c>
      <c r="I8" s="87" t="s">
        <v>329</v>
      </c>
      <c r="J8" s="31" t="s">
        <v>328</v>
      </c>
      <c r="K8" s="87" t="s">
        <v>330</v>
      </c>
      <c r="L8" s="31" t="s">
        <v>328</v>
      </c>
    </row>
    <row r="9" spans="1:18" x14ac:dyDescent="0.3">
      <c r="A9" s="50" t="s">
        <v>302</v>
      </c>
      <c r="B9" s="50" t="s">
        <v>303</v>
      </c>
      <c r="C9" s="50" t="s">
        <v>299</v>
      </c>
      <c r="D9" s="50" t="s">
        <v>300</v>
      </c>
      <c r="E9" s="50" t="s">
        <v>299</v>
      </c>
      <c r="F9" s="50" t="s">
        <v>300</v>
      </c>
      <c r="G9" s="50" t="s">
        <v>299</v>
      </c>
      <c r="H9" s="50" t="s">
        <v>300</v>
      </c>
      <c r="I9" s="50" t="s">
        <v>299</v>
      </c>
      <c r="J9" s="50" t="s">
        <v>299</v>
      </c>
      <c r="K9" s="50" t="s">
        <v>300</v>
      </c>
      <c r="L9" s="50" t="s">
        <v>300</v>
      </c>
    </row>
    <row r="10" spans="1:18" x14ac:dyDescent="0.3">
      <c r="A10" s="51">
        <v>10</v>
      </c>
      <c r="B10" s="196" t="str">
        <f t="shared" ref="B10:B41" si="9">VLOOKUP(A10,num,15)</f>
        <v>Barrington</v>
      </c>
      <c r="C10" s="221">
        <v>50747352.079999998</v>
      </c>
      <c r="D10" s="221">
        <v>50453122.210000001</v>
      </c>
      <c r="E10" s="221">
        <v>2253316.02</v>
      </c>
      <c r="F10" s="221">
        <v>2117688.44</v>
      </c>
      <c r="G10" s="224">
        <v>53000668.100000001</v>
      </c>
      <c r="H10" s="224">
        <v>52570810.649999999</v>
      </c>
      <c r="I10" s="164">
        <f t="shared" ref="I10:I41" si="10">M81</f>
        <v>53000668.100000001</v>
      </c>
      <c r="J10" s="275">
        <f>G10-I10</f>
        <v>0</v>
      </c>
      <c r="K10" s="127">
        <v>52570810.650000103</v>
      </c>
      <c r="L10" s="32">
        <f>H10-K10</f>
        <v>-1.0430812835693359E-7</v>
      </c>
      <c r="N10" s="220"/>
      <c r="P10" s="32"/>
    </row>
    <row r="11" spans="1:18" x14ac:dyDescent="0.3">
      <c r="A11" s="51">
        <v>30</v>
      </c>
      <c r="B11" s="196" t="str">
        <f t="shared" si="9"/>
        <v>Burrillville</v>
      </c>
      <c r="C11" s="221">
        <v>33132051</v>
      </c>
      <c r="D11" s="221">
        <v>33243689.550000001</v>
      </c>
      <c r="E11" s="221">
        <v>2919758.65</v>
      </c>
      <c r="F11" s="221">
        <v>2805159.49</v>
      </c>
      <c r="G11" s="224">
        <v>36051809.649999999</v>
      </c>
      <c r="H11" s="224">
        <v>36048849.039999999</v>
      </c>
      <c r="I11" s="164">
        <f t="shared" si="10"/>
        <v>36051809.649999999</v>
      </c>
      <c r="J11" s="275">
        <f t="shared" ref="J11:J72" si="11">G11-I11</f>
        <v>0</v>
      </c>
      <c r="K11" s="127">
        <v>36048849.039999902</v>
      </c>
      <c r="L11" s="32">
        <f t="shared" ref="L11:L60" si="12">H11-K11</f>
        <v>9.6857547760009766E-8</v>
      </c>
      <c r="N11" s="220"/>
      <c r="P11" s="32"/>
    </row>
    <row r="12" spans="1:18" x14ac:dyDescent="0.3">
      <c r="A12" s="51">
        <v>40</v>
      </c>
      <c r="B12" s="196" t="str">
        <f t="shared" si="9"/>
        <v>Central Falls</v>
      </c>
      <c r="C12" s="221">
        <v>41872488.219999999</v>
      </c>
      <c r="D12" s="221">
        <v>42454931.049999997</v>
      </c>
      <c r="E12" s="221">
        <v>10983133.1</v>
      </c>
      <c r="F12" s="221">
        <v>10628804.34</v>
      </c>
      <c r="G12" s="224">
        <v>52855621.32</v>
      </c>
      <c r="H12" s="224">
        <v>53083735.390000001</v>
      </c>
      <c r="I12" s="164">
        <f t="shared" si="10"/>
        <v>52855621.32</v>
      </c>
      <c r="J12" s="275">
        <f t="shared" si="11"/>
        <v>0</v>
      </c>
      <c r="K12" s="127">
        <v>53083735.390000001</v>
      </c>
      <c r="L12" s="32">
        <f t="shared" si="12"/>
        <v>0</v>
      </c>
      <c r="N12" s="220"/>
      <c r="P12" s="32"/>
    </row>
    <row r="13" spans="1:18" x14ac:dyDescent="0.3">
      <c r="A13" s="51">
        <v>60</v>
      </c>
      <c r="B13" s="196" t="str">
        <f t="shared" si="9"/>
        <v>Coventry</v>
      </c>
      <c r="C13" s="221">
        <v>70681010.980000004</v>
      </c>
      <c r="D13" s="221">
        <v>70021297.530000106</v>
      </c>
      <c r="E13" s="221">
        <v>4604750.6100000003</v>
      </c>
      <c r="F13" s="221">
        <v>4589049.66</v>
      </c>
      <c r="G13" s="224">
        <v>75285761.590000004</v>
      </c>
      <c r="H13" s="224">
        <v>74610347.190000102</v>
      </c>
      <c r="I13" s="164">
        <f t="shared" si="10"/>
        <v>75285761.590000004</v>
      </c>
      <c r="J13" s="275">
        <f t="shared" si="11"/>
        <v>0</v>
      </c>
      <c r="K13" s="127">
        <v>74610347.190000102</v>
      </c>
      <c r="L13" s="32">
        <f t="shared" si="12"/>
        <v>0</v>
      </c>
      <c r="N13" s="220"/>
      <c r="P13" s="32"/>
    </row>
    <row r="14" spans="1:18" x14ac:dyDescent="0.3">
      <c r="A14" s="51">
        <v>70</v>
      </c>
      <c r="B14" s="196" t="str">
        <f t="shared" si="9"/>
        <v>Cranston</v>
      </c>
      <c r="C14" s="221">
        <v>157764839.19999999</v>
      </c>
      <c r="D14" s="221">
        <v>157832707.96000001</v>
      </c>
      <c r="E14" s="221">
        <v>13013644.67</v>
      </c>
      <c r="F14" s="221">
        <v>14346167.810000001</v>
      </c>
      <c r="G14" s="224">
        <v>170778483.86999997</v>
      </c>
      <c r="H14" s="224">
        <v>172178875.77000001</v>
      </c>
      <c r="I14" s="164">
        <f t="shared" si="10"/>
        <v>170778483.87</v>
      </c>
      <c r="J14" s="275">
        <f t="shared" si="11"/>
        <v>0</v>
      </c>
      <c r="K14" s="127">
        <v>172178875.77000001</v>
      </c>
      <c r="L14" s="32">
        <f t="shared" si="12"/>
        <v>0</v>
      </c>
      <c r="N14" s="220"/>
      <c r="P14" s="32"/>
    </row>
    <row r="15" spans="1:18" x14ac:dyDescent="0.3">
      <c r="A15" s="51">
        <v>80</v>
      </c>
      <c r="B15" s="196" t="str">
        <f t="shared" si="9"/>
        <v>Cumberland</v>
      </c>
      <c r="C15" s="221">
        <v>67132577.129999995</v>
      </c>
      <c r="D15" s="221">
        <v>67225974.660000101</v>
      </c>
      <c r="E15" s="221">
        <v>5098295.82</v>
      </c>
      <c r="F15" s="221">
        <v>5098537.68</v>
      </c>
      <c r="G15" s="224">
        <v>72230872.949999988</v>
      </c>
      <c r="H15" s="224">
        <v>72324512.340000093</v>
      </c>
      <c r="I15" s="164">
        <f t="shared" si="10"/>
        <v>72230872.949999988</v>
      </c>
      <c r="J15" s="275">
        <f t="shared" si="11"/>
        <v>0</v>
      </c>
      <c r="K15" s="127">
        <v>72324512.339999601</v>
      </c>
      <c r="L15" s="32">
        <f t="shared" si="12"/>
        <v>4.9173831939697266E-7</v>
      </c>
      <c r="N15" s="220"/>
      <c r="P15" s="32"/>
    </row>
    <row r="16" spans="1:18" x14ac:dyDescent="0.3">
      <c r="A16" s="51">
        <v>90</v>
      </c>
      <c r="B16" s="196" t="str">
        <f t="shared" si="9"/>
        <v>East Greenwich</v>
      </c>
      <c r="C16" s="221">
        <v>39252275.100000001</v>
      </c>
      <c r="D16" s="221">
        <v>39119234.530000001</v>
      </c>
      <c r="E16" s="221">
        <v>1614238.72</v>
      </c>
      <c r="F16" s="221">
        <v>1280146.21</v>
      </c>
      <c r="G16" s="224">
        <v>40866513.82</v>
      </c>
      <c r="H16" s="224">
        <v>40399380.740000002</v>
      </c>
      <c r="I16" s="164">
        <f t="shared" si="10"/>
        <v>40866513.82</v>
      </c>
      <c r="J16" s="275">
        <f t="shared" si="11"/>
        <v>0</v>
      </c>
      <c r="K16" s="127">
        <v>40399380.740000002</v>
      </c>
      <c r="L16" s="32">
        <f t="shared" si="12"/>
        <v>0</v>
      </c>
      <c r="N16" s="220"/>
      <c r="P16" s="32"/>
    </row>
    <row r="17" spans="1:16" x14ac:dyDescent="0.3">
      <c r="A17" s="52">
        <v>100</v>
      </c>
      <c r="B17" s="196" t="str">
        <f t="shared" si="9"/>
        <v>E Providence</v>
      </c>
      <c r="C17" s="221">
        <v>84736585.319999993</v>
      </c>
      <c r="D17" s="221">
        <v>87719415.75</v>
      </c>
      <c r="E17" s="221">
        <v>8549248.4800000004</v>
      </c>
      <c r="F17" s="221">
        <v>9366107.0800000001</v>
      </c>
      <c r="G17" s="224">
        <v>93285833.799999997</v>
      </c>
      <c r="H17" s="224">
        <v>97085522.829999998</v>
      </c>
      <c r="I17" s="164">
        <f t="shared" si="10"/>
        <v>93285833.800000012</v>
      </c>
      <c r="J17" s="275">
        <f t="shared" si="11"/>
        <v>0</v>
      </c>
      <c r="K17" s="127">
        <v>97085522.830000401</v>
      </c>
      <c r="L17" s="32">
        <f t="shared" si="12"/>
        <v>-4.0233135223388672E-7</v>
      </c>
      <c r="N17" s="220"/>
      <c r="P17" s="32"/>
    </row>
    <row r="18" spans="1:16" x14ac:dyDescent="0.3">
      <c r="A18" s="52">
        <v>120</v>
      </c>
      <c r="B18" s="196" t="str">
        <f t="shared" si="9"/>
        <v>Foster</v>
      </c>
      <c r="C18" s="221">
        <v>4415311.08</v>
      </c>
      <c r="D18" s="221">
        <v>4184701.91</v>
      </c>
      <c r="E18" s="221">
        <v>414465.33</v>
      </c>
      <c r="F18" s="221">
        <v>489159</v>
      </c>
      <c r="G18" s="224">
        <v>4829776.41</v>
      </c>
      <c r="H18" s="224">
        <v>4673860.91</v>
      </c>
      <c r="I18" s="164">
        <f t="shared" si="10"/>
        <v>4829776.41</v>
      </c>
      <c r="J18" s="275">
        <f t="shared" si="11"/>
        <v>0</v>
      </c>
      <c r="K18" s="127">
        <v>4673860.91</v>
      </c>
      <c r="L18" s="32">
        <f t="shared" si="12"/>
        <v>0</v>
      </c>
      <c r="N18" s="220"/>
      <c r="P18" s="32"/>
    </row>
    <row r="19" spans="1:16" x14ac:dyDescent="0.3">
      <c r="A19" s="52">
        <v>130</v>
      </c>
      <c r="B19" s="196" t="str">
        <f t="shared" si="9"/>
        <v>Glocester</v>
      </c>
      <c r="C19" s="221">
        <v>8791325.8000000007</v>
      </c>
      <c r="D19" s="221">
        <v>8813233.2400000002</v>
      </c>
      <c r="E19" s="221">
        <v>536819.01</v>
      </c>
      <c r="F19" s="221">
        <v>550914.06000000006</v>
      </c>
      <c r="G19" s="224">
        <v>9328144.8100000005</v>
      </c>
      <c r="H19" s="224">
        <v>9364147.3000000007</v>
      </c>
      <c r="I19" s="164">
        <f t="shared" si="10"/>
        <v>9328144.8099999987</v>
      </c>
      <c r="J19" s="275">
        <f t="shared" si="11"/>
        <v>0</v>
      </c>
      <c r="K19" s="127">
        <v>9364147.3000000101</v>
      </c>
      <c r="L19" s="32">
        <f t="shared" si="12"/>
        <v>0</v>
      </c>
      <c r="N19" s="220"/>
      <c r="P19" s="32"/>
    </row>
    <row r="20" spans="1:16" x14ac:dyDescent="0.3">
      <c r="A20" s="52">
        <v>150</v>
      </c>
      <c r="B20" s="196" t="str">
        <f t="shared" si="9"/>
        <v>Jamestown</v>
      </c>
      <c r="C20" s="221">
        <v>12479852.35</v>
      </c>
      <c r="D20" s="221">
        <v>12639514.34</v>
      </c>
      <c r="E20" s="221">
        <v>460601.12</v>
      </c>
      <c r="F20" s="221">
        <v>598142.41</v>
      </c>
      <c r="G20" s="224">
        <v>12940453.469999999</v>
      </c>
      <c r="H20" s="224">
        <v>13237656.75</v>
      </c>
      <c r="I20" s="164">
        <f t="shared" si="10"/>
        <v>12940453.470000001</v>
      </c>
      <c r="J20" s="275">
        <f t="shared" si="11"/>
        <v>0</v>
      </c>
      <c r="K20" s="127">
        <v>13237656.75</v>
      </c>
      <c r="L20" s="32">
        <f t="shared" si="12"/>
        <v>0</v>
      </c>
      <c r="N20" s="220"/>
      <c r="P20" s="32"/>
    </row>
    <row r="21" spans="1:16" x14ac:dyDescent="0.3">
      <c r="A21" s="52">
        <v>160</v>
      </c>
      <c r="B21" s="196" t="str">
        <f t="shared" si="9"/>
        <v>Johnston</v>
      </c>
      <c r="C21" s="221">
        <v>56967867.289999999</v>
      </c>
      <c r="D21" s="221">
        <v>59358062.079999998</v>
      </c>
      <c r="E21" s="221">
        <v>3608618.1</v>
      </c>
      <c r="F21" s="221">
        <v>3411235.19</v>
      </c>
      <c r="G21" s="224">
        <v>60576485.390000001</v>
      </c>
      <c r="H21" s="224">
        <v>62769297.269999996</v>
      </c>
      <c r="I21" s="164">
        <f t="shared" si="10"/>
        <v>60576485.390000001</v>
      </c>
      <c r="J21" s="275">
        <f t="shared" si="11"/>
        <v>0</v>
      </c>
      <c r="K21" s="127">
        <v>62769297.270000003</v>
      </c>
      <c r="L21" s="32">
        <f t="shared" si="12"/>
        <v>0</v>
      </c>
      <c r="N21" s="220"/>
      <c r="P21" s="32"/>
    </row>
    <row r="22" spans="1:16" x14ac:dyDescent="0.3">
      <c r="A22" s="52">
        <v>170</v>
      </c>
      <c r="B22" s="196" t="str">
        <f t="shared" si="9"/>
        <v>Lincoln</v>
      </c>
      <c r="C22" s="221">
        <v>54975769.479999997</v>
      </c>
      <c r="D22" s="221">
        <v>56675404.719999902</v>
      </c>
      <c r="E22" s="221">
        <v>2612306.31</v>
      </c>
      <c r="F22" s="221">
        <v>2561482.69</v>
      </c>
      <c r="G22" s="224">
        <v>57588075.789999999</v>
      </c>
      <c r="H22" s="224">
        <v>59236887.4099999</v>
      </c>
      <c r="I22" s="164">
        <f t="shared" si="10"/>
        <v>57588075.790000007</v>
      </c>
      <c r="J22" s="275">
        <f t="shared" si="11"/>
        <v>0</v>
      </c>
      <c r="K22" s="127">
        <v>59236887.409999803</v>
      </c>
      <c r="L22" s="32">
        <f t="shared" si="12"/>
        <v>9.6857547760009766E-8</v>
      </c>
      <c r="N22" s="220"/>
      <c r="P22" s="32"/>
    </row>
    <row r="23" spans="1:16" x14ac:dyDescent="0.3">
      <c r="A23" s="52">
        <v>180</v>
      </c>
      <c r="B23" s="196" t="str">
        <f t="shared" si="9"/>
        <v>Little Compton</v>
      </c>
      <c r="C23" s="221">
        <v>7304387.75</v>
      </c>
      <c r="D23" s="221">
        <v>7347713.6900000004</v>
      </c>
      <c r="E23" s="221">
        <v>241404.28</v>
      </c>
      <c r="F23" s="221">
        <v>277376.52</v>
      </c>
      <c r="G23" s="224">
        <v>7545792.0300000003</v>
      </c>
      <c r="H23" s="224">
        <v>7625090.2100000009</v>
      </c>
      <c r="I23" s="164">
        <f t="shared" si="10"/>
        <v>7545792.0300000003</v>
      </c>
      <c r="J23" s="275">
        <f t="shared" si="11"/>
        <v>0</v>
      </c>
      <c r="K23" s="127">
        <v>7625090.21</v>
      </c>
      <c r="L23" s="32">
        <f t="shared" si="12"/>
        <v>0</v>
      </c>
      <c r="N23" s="220"/>
      <c r="P23" s="32"/>
    </row>
    <row r="24" spans="1:16" x14ac:dyDescent="0.3">
      <c r="A24" s="52">
        <v>190</v>
      </c>
      <c r="B24" s="196" t="str">
        <f t="shared" si="9"/>
        <v>Middletown</v>
      </c>
      <c r="C24" s="221">
        <v>35866488.640000001</v>
      </c>
      <c r="D24" s="221">
        <v>36183364.689999998</v>
      </c>
      <c r="E24" s="221">
        <v>2658240.89</v>
      </c>
      <c r="F24" s="221">
        <v>4699988.07</v>
      </c>
      <c r="G24" s="224">
        <v>38524729.530000001</v>
      </c>
      <c r="H24" s="224">
        <v>40883352.759999998</v>
      </c>
      <c r="I24" s="164">
        <f t="shared" si="10"/>
        <v>38524729.530000001</v>
      </c>
      <c r="J24" s="275">
        <f t="shared" si="11"/>
        <v>0</v>
      </c>
      <c r="K24" s="127">
        <v>40883352.759999901</v>
      </c>
      <c r="L24" s="32">
        <f t="shared" si="12"/>
        <v>9.6857547760009766E-8</v>
      </c>
      <c r="N24" s="220"/>
      <c r="P24" s="32"/>
    </row>
    <row r="25" spans="1:16" x14ac:dyDescent="0.3">
      <c r="A25" s="52">
        <v>200</v>
      </c>
      <c r="B25" s="196" t="str">
        <f t="shared" si="9"/>
        <v>Narragansett</v>
      </c>
      <c r="C25" s="221">
        <v>29621384.899999999</v>
      </c>
      <c r="D25" s="221">
        <v>27752903.030000001</v>
      </c>
      <c r="E25" s="221">
        <v>1522161.94</v>
      </c>
      <c r="F25" s="221">
        <v>2660321.04</v>
      </c>
      <c r="G25" s="224">
        <v>31143546.84</v>
      </c>
      <c r="H25" s="224">
        <v>30413224.07</v>
      </c>
      <c r="I25" s="164">
        <f t="shared" si="10"/>
        <v>31143546.840000004</v>
      </c>
      <c r="J25" s="275">
        <f t="shared" si="11"/>
        <v>0</v>
      </c>
      <c r="K25" s="127">
        <v>30413224.07</v>
      </c>
      <c r="L25" s="32">
        <f t="shared" si="12"/>
        <v>0</v>
      </c>
      <c r="N25" s="220"/>
      <c r="P25" s="32"/>
    </row>
    <row r="26" spans="1:16" x14ac:dyDescent="0.3">
      <c r="A26" s="52">
        <v>210</v>
      </c>
      <c r="B26" s="196" t="str">
        <f t="shared" si="9"/>
        <v>Newport</v>
      </c>
      <c r="C26" s="221">
        <v>42498974.270000003</v>
      </c>
      <c r="D26" s="221">
        <v>41106767.520000003</v>
      </c>
      <c r="E26" s="221">
        <v>4270059.6100000003</v>
      </c>
      <c r="F26" s="221">
        <v>5198709.47</v>
      </c>
      <c r="G26" s="224">
        <v>46769033.880000003</v>
      </c>
      <c r="H26" s="224">
        <v>46305476.990000002</v>
      </c>
      <c r="I26" s="164">
        <f t="shared" si="10"/>
        <v>46769033.880000003</v>
      </c>
      <c r="J26" s="275">
        <f t="shared" si="11"/>
        <v>0</v>
      </c>
      <c r="K26" s="127">
        <v>46305476.990000099</v>
      </c>
      <c r="L26" s="32">
        <f t="shared" si="12"/>
        <v>-9.6857547760009766E-8</v>
      </c>
      <c r="N26" s="220"/>
      <c r="P26" s="32"/>
    </row>
    <row r="27" spans="1:16" x14ac:dyDescent="0.3">
      <c r="A27" s="52">
        <v>220</v>
      </c>
      <c r="B27" s="196" t="str">
        <f t="shared" si="9"/>
        <v>New Shoreham</v>
      </c>
      <c r="C27" s="221">
        <v>5071503.2699999996</v>
      </c>
      <c r="D27" s="221">
        <v>5080863.88</v>
      </c>
      <c r="E27" s="221">
        <v>142996</v>
      </c>
      <c r="F27" s="221">
        <v>222870.35</v>
      </c>
      <c r="G27" s="224">
        <v>5214499.2699999996</v>
      </c>
      <c r="H27" s="224">
        <v>5303734.2299999995</v>
      </c>
      <c r="I27" s="164">
        <f t="shared" si="10"/>
        <v>5214499.2700000005</v>
      </c>
      <c r="J27" s="275">
        <f t="shared" si="11"/>
        <v>0</v>
      </c>
      <c r="K27" s="127">
        <v>5303734.2300000098</v>
      </c>
      <c r="L27" s="32">
        <f t="shared" si="12"/>
        <v>-1.0244548320770264E-8</v>
      </c>
      <c r="N27" s="220"/>
      <c r="P27" s="32"/>
    </row>
    <row r="28" spans="1:16" x14ac:dyDescent="0.3">
      <c r="A28" s="52">
        <v>230</v>
      </c>
      <c r="B28" s="196" t="str">
        <f t="shared" si="9"/>
        <v>North Kingstown</v>
      </c>
      <c r="C28" s="221">
        <v>65875775.880000003</v>
      </c>
      <c r="D28" s="221">
        <v>65105324.4799999</v>
      </c>
      <c r="E28" s="221">
        <v>5126500.5999999996</v>
      </c>
      <c r="F28" s="221">
        <v>5212873.55</v>
      </c>
      <c r="G28" s="224">
        <v>71002276.480000004</v>
      </c>
      <c r="H28" s="224">
        <v>70318198.029999897</v>
      </c>
      <c r="I28" s="164">
        <f t="shared" si="10"/>
        <v>71002276.480000004</v>
      </c>
      <c r="J28" s="275">
        <f t="shared" si="11"/>
        <v>0</v>
      </c>
      <c r="K28" s="127">
        <v>70318198.030000001</v>
      </c>
      <c r="L28" s="32">
        <f t="shared" si="12"/>
        <v>0</v>
      </c>
      <c r="N28" s="220"/>
      <c r="P28" s="32"/>
    </row>
    <row r="29" spans="1:16" x14ac:dyDescent="0.3">
      <c r="A29" s="52">
        <v>240</v>
      </c>
      <c r="B29" s="196" t="str">
        <f t="shared" si="9"/>
        <v>North Providence</v>
      </c>
      <c r="C29" s="221">
        <v>57149222.25</v>
      </c>
      <c r="D29" s="221">
        <v>57959955.75</v>
      </c>
      <c r="E29" s="221">
        <v>3590861.72</v>
      </c>
      <c r="F29" s="221">
        <v>3594992.69</v>
      </c>
      <c r="G29" s="224">
        <v>60740083.969999999</v>
      </c>
      <c r="H29" s="224">
        <v>61554948.439999998</v>
      </c>
      <c r="I29" s="164">
        <f t="shared" si="10"/>
        <v>60740083.970000006</v>
      </c>
      <c r="J29" s="275">
        <f t="shared" si="11"/>
        <v>0</v>
      </c>
      <c r="K29" s="127">
        <v>61554948.439999901</v>
      </c>
      <c r="L29" s="32">
        <f t="shared" si="12"/>
        <v>9.6857547760009766E-8</v>
      </c>
      <c r="N29" s="220"/>
      <c r="P29" s="32"/>
    </row>
    <row r="30" spans="1:16" x14ac:dyDescent="0.3">
      <c r="A30" s="52">
        <v>250</v>
      </c>
      <c r="B30" s="196" t="str">
        <f t="shared" si="9"/>
        <v>North Smithfield</v>
      </c>
      <c r="C30" s="221">
        <v>26346308.149999999</v>
      </c>
      <c r="D30" s="221">
        <v>26139028.91</v>
      </c>
      <c r="E30" s="221">
        <v>1396476.25</v>
      </c>
      <c r="F30" s="221">
        <v>1356545.12</v>
      </c>
      <c r="G30" s="224">
        <v>27742784.399999999</v>
      </c>
      <c r="H30" s="224">
        <v>27495574.030000001</v>
      </c>
      <c r="I30" s="164">
        <f t="shared" si="10"/>
        <v>27742784.399999999</v>
      </c>
      <c r="J30" s="275">
        <f t="shared" si="11"/>
        <v>0</v>
      </c>
      <c r="K30" s="127">
        <v>27495574.030000001</v>
      </c>
      <c r="L30" s="32">
        <f t="shared" si="12"/>
        <v>0</v>
      </c>
      <c r="N30" s="220"/>
      <c r="P30" s="32"/>
    </row>
    <row r="31" spans="1:16" x14ac:dyDescent="0.3">
      <c r="A31" s="52">
        <v>260</v>
      </c>
      <c r="B31" s="196" t="str">
        <f t="shared" si="9"/>
        <v>Pawtucket</v>
      </c>
      <c r="C31" s="221">
        <v>121403613.92</v>
      </c>
      <c r="D31" s="221">
        <v>120695954.53</v>
      </c>
      <c r="E31" s="221">
        <v>20009006.27</v>
      </c>
      <c r="F31" s="221">
        <v>20179704.920000002</v>
      </c>
      <c r="G31" s="224">
        <v>141412620.19</v>
      </c>
      <c r="H31" s="224">
        <v>140875659.44999999</v>
      </c>
      <c r="I31" s="164">
        <f t="shared" si="10"/>
        <v>141412620.19</v>
      </c>
      <c r="J31" s="275">
        <f t="shared" si="11"/>
        <v>0</v>
      </c>
      <c r="K31" s="127">
        <v>140875659.44999999</v>
      </c>
      <c r="L31" s="32">
        <f t="shared" si="12"/>
        <v>0</v>
      </c>
      <c r="N31" s="220"/>
      <c r="P31" s="32"/>
    </row>
    <row r="32" spans="1:16" x14ac:dyDescent="0.3">
      <c r="A32" s="52">
        <v>270</v>
      </c>
      <c r="B32" s="196" t="str">
        <f t="shared" si="9"/>
        <v>Portsmouth</v>
      </c>
      <c r="C32" s="221">
        <v>39173292.899999999</v>
      </c>
      <c r="D32" s="221">
        <v>38688842.950000003</v>
      </c>
      <c r="E32" s="221">
        <v>2761760.06</v>
      </c>
      <c r="F32" s="221">
        <v>3183687.79</v>
      </c>
      <c r="G32" s="224">
        <v>41935052.960000001</v>
      </c>
      <c r="H32" s="224">
        <v>41872530.740000002</v>
      </c>
      <c r="I32" s="164">
        <f t="shared" si="10"/>
        <v>41935052.959999993</v>
      </c>
      <c r="J32" s="275">
        <f t="shared" si="11"/>
        <v>0</v>
      </c>
      <c r="K32" s="127">
        <v>41872530.740000002</v>
      </c>
      <c r="L32" s="32">
        <f t="shared" si="12"/>
        <v>0</v>
      </c>
      <c r="N32" s="220"/>
      <c r="P32" s="32"/>
    </row>
    <row r="33" spans="1:16" x14ac:dyDescent="0.3">
      <c r="A33" s="52">
        <v>280</v>
      </c>
      <c r="B33" s="196" t="str">
        <f t="shared" si="9"/>
        <v>Providence</v>
      </c>
      <c r="C33" s="221">
        <v>385726036.24000001</v>
      </c>
      <c r="D33" s="221">
        <v>385966558.72000003</v>
      </c>
      <c r="E33" s="221">
        <v>53326836.829999998</v>
      </c>
      <c r="F33" s="221">
        <v>52053086.170000099</v>
      </c>
      <c r="G33" s="224">
        <v>439052873.06999999</v>
      </c>
      <c r="H33" s="224">
        <v>438019644.8900001</v>
      </c>
      <c r="I33" s="164">
        <f t="shared" si="10"/>
        <v>439052873.06999999</v>
      </c>
      <c r="J33" s="275">
        <f t="shared" si="11"/>
        <v>0</v>
      </c>
      <c r="K33" s="127">
        <v>438019644.89000398</v>
      </c>
      <c r="L33" s="32">
        <f t="shared" si="12"/>
        <v>-3.8743019104003906E-6</v>
      </c>
      <c r="N33" s="220"/>
      <c r="P33" s="32"/>
    </row>
    <row r="34" spans="1:16" x14ac:dyDescent="0.3">
      <c r="A34" s="52">
        <v>300</v>
      </c>
      <c r="B34" s="196" t="str">
        <f t="shared" si="9"/>
        <v>Scituate</v>
      </c>
      <c r="C34" s="221">
        <v>22714894.879999999</v>
      </c>
      <c r="D34" s="221">
        <v>23346430.039999999</v>
      </c>
      <c r="E34" s="221">
        <v>1514626.01</v>
      </c>
      <c r="F34" s="221">
        <v>1423382.89</v>
      </c>
      <c r="G34" s="224">
        <v>24229520.890000001</v>
      </c>
      <c r="H34" s="224">
        <v>24769812.93</v>
      </c>
      <c r="I34" s="164">
        <f t="shared" si="10"/>
        <v>24229520.890000004</v>
      </c>
      <c r="J34" s="275">
        <f t="shared" si="11"/>
        <v>0</v>
      </c>
      <c r="K34" s="127">
        <v>24769812.929999899</v>
      </c>
      <c r="L34" s="32">
        <f t="shared" si="12"/>
        <v>1.0058283805847168E-7</v>
      </c>
      <c r="N34" s="220"/>
      <c r="P34" s="32"/>
    </row>
    <row r="35" spans="1:16" x14ac:dyDescent="0.3">
      <c r="A35" s="52">
        <v>310</v>
      </c>
      <c r="B35" s="196" t="str">
        <f t="shared" si="9"/>
        <v>Smithfield</v>
      </c>
      <c r="C35" s="221">
        <v>39548733.850000001</v>
      </c>
      <c r="D35" s="221">
        <v>39246883.039999999</v>
      </c>
      <c r="E35" s="221">
        <v>2215363.46</v>
      </c>
      <c r="F35" s="221">
        <v>2258660.91</v>
      </c>
      <c r="G35" s="224">
        <v>41764097.310000002</v>
      </c>
      <c r="H35" s="224">
        <v>41505543.950000003</v>
      </c>
      <c r="I35" s="164">
        <f t="shared" si="10"/>
        <v>41764097.310000002</v>
      </c>
      <c r="J35" s="275">
        <f t="shared" si="11"/>
        <v>0</v>
      </c>
      <c r="K35" s="127">
        <v>41505543.9500001</v>
      </c>
      <c r="L35" s="32">
        <f t="shared" si="12"/>
        <v>-9.6857547760009766E-8</v>
      </c>
      <c r="N35" s="220"/>
      <c r="P35" s="32"/>
    </row>
    <row r="36" spans="1:16" x14ac:dyDescent="0.3">
      <c r="A36" s="52">
        <v>320</v>
      </c>
      <c r="B36" s="196" t="str">
        <f t="shared" si="9"/>
        <v>South Kingstown</v>
      </c>
      <c r="C36" s="221">
        <v>61586334.399999999</v>
      </c>
      <c r="D36" s="221">
        <v>61488219.619999997</v>
      </c>
      <c r="E36" s="221">
        <v>2483660.42</v>
      </c>
      <c r="F36" s="221">
        <v>2413573.15</v>
      </c>
      <c r="G36" s="224">
        <v>64069994.82</v>
      </c>
      <c r="H36" s="224">
        <v>63901792.769999996</v>
      </c>
      <c r="I36" s="164">
        <f t="shared" si="10"/>
        <v>64069994.82</v>
      </c>
      <c r="J36" s="275">
        <f t="shared" si="11"/>
        <v>0</v>
      </c>
      <c r="K36" s="127">
        <v>63901792.769999698</v>
      </c>
      <c r="L36" s="32">
        <f t="shared" si="12"/>
        <v>2.9802322387695313E-7</v>
      </c>
      <c r="N36" s="220"/>
      <c r="P36" s="32"/>
    </row>
    <row r="37" spans="1:16" x14ac:dyDescent="0.3">
      <c r="A37" s="52">
        <v>330</v>
      </c>
      <c r="B37" s="196" t="str">
        <f t="shared" si="9"/>
        <v>Tiverton</v>
      </c>
      <c r="C37" s="221">
        <v>31710283.300000001</v>
      </c>
      <c r="D37" s="221">
        <v>32770411.850000001</v>
      </c>
      <c r="E37" s="221">
        <v>1635258.04</v>
      </c>
      <c r="F37" s="221">
        <v>1951394.33</v>
      </c>
      <c r="G37" s="224">
        <v>33345541.34</v>
      </c>
      <c r="H37" s="224">
        <v>34721806.18</v>
      </c>
      <c r="I37" s="164">
        <f t="shared" si="10"/>
        <v>33345541.34</v>
      </c>
      <c r="J37" s="275">
        <f t="shared" si="11"/>
        <v>0</v>
      </c>
      <c r="K37" s="127">
        <v>34721806.18</v>
      </c>
      <c r="L37" s="32">
        <f t="shared" si="12"/>
        <v>0</v>
      </c>
      <c r="N37" s="220"/>
      <c r="P37" s="32"/>
    </row>
    <row r="38" spans="1:16" x14ac:dyDescent="0.3">
      <c r="A38" s="52">
        <v>350</v>
      </c>
      <c r="B38" s="196" t="str">
        <f t="shared" si="9"/>
        <v>Warwick</v>
      </c>
      <c r="C38" s="221">
        <v>164185695.63</v>
      </c>
      <c r="D38" s="221">
        <v>166142007.02000001</v>
      </c>
      <c r="E38" s="221">
        <v>9670976.5800000001</v>
      </c>
      <c r="F38" s="221">
        <v>9419432.0299999993</v>
      </c>
      <c r="G38" s="224">
        <v>173856672.21000001</v>
      </c>
      <c r="H38" s="224">
        <v>175561439.05000001</v>
      </c>
      <c r="I38" s="164">
        <f t="shared" si="10"/>
        <v>173856672.21000001</v>
      </c>
      <c r="J38" s="275">
        <f t="shared" si="11"/>
        <v>0</v>
      </c>
      <c r="K38" s="127">
        <v>175561439.05000001</v>
      </c>
      <c r="L38" s="32">
        <f t="shared" si="12"/>
        <v>0</v>
      </c>
      <c r="N38" s="220"/>
      <c r="P38" s="32"/>
    </row>
    <row r="39" spans="1:16" x14ac:dyDescent="0.3">
      <c r="A39" s="52">
        <v>360</v>
      </c>
      <c r="B39" s="196" t="str">
        <f t="shared" si="9"/>
        <v>Westerly</v>
      </c>
      <c r="C39" s="221">
        <v>57978209.310000002</v>
      </c>
      <c r="D39" s="221">
        <v>57527925.049999997</v>
      </c>
      <c r="E39" s="221">
        <v>3176465.55</v>
      </c>
      <c r="F39" s="221">
        <v>3095026.89</v>
      </c>
      <c r="G39" s="224">
        <v>61154674.859999999</v>
      </c>
      <c r="H39" s="224">
        <v>60622951.939999998</v>
      </c>
      <c r="I39" s="164">
        <f t="shared" si="10"/>
        <v>61154674.859999999</v>
      </c>
      <c r="J39" s="275">
        <f t="shared" si="11"/>
        <v>0</v>
      </c>
      <c r="K39" s="127">
        <v>60622951.940000102</v>
      </c>
      <c r="L39" s="32">
        <f t="shared" si="12"/>
        <v>-1.0430812835693359E-7</v>
      </c>
      <c r="N39" s="220"/>
      <c r="P39" s="32"/>
    </row>
    <row r="40" spans="1:16" x14ac:dyDescent="0.3">
      <c r="A40" s="52">
        <v>380</v>
      </c>
      <c r="B40" s="196" t="str">
        <f t="shared" si="9"/>
        <v>W Warwick</v>
      </c>
      <c r="C40" s="221">
        <v>58757574.969999999</v>
      </c>
      <c r="D40" s="221">
        <v>58087876.880000003</v>
      </c>
      <c r="E40" s="221">
        <v>4302718.8</v>
      </c>
      <c r="F40" s="221">
        <v>4314296.95</v>
      </c>
      <c r="G40" s="224">
        <v>63060293.769999996</v>
      </c>
      <c r="H40" s="224">
        <v>62402173.830000006</v>
      </c>
      <c r="I40" s="164">
        <f t="shared" si="10"/>
        <v>63060293.769999996</v>
      </c>
      <c r="J40" s="275">
        <f t="shared" si="11"/>
        <v>0</v>
      </c>
      <c r="K40" s="127">
        <v>62402173.830000103</v>
      </c>
      <c r="L40" s="32">
        <f t="shared" si="12"/>
        <v>-9.6857547760009766E-8</v>
      </c>
      <c r="N40" s="220"/>
      <c r="P40" s="32"/>
    </row>
    <row r="41" spans="1:16" x14ac:dyDescent="0.3">
      <c r="A41" s="52">
        <v>390</v>
      </c>
      <c r="B41" s="196" t="str">
        <f t="shared" si="9"/>
        <v>Woonsocket</v>
      </c>
      <c r="C41" s="221">
        <v>81591944.150000006</v>
      </c>
      <c r="D41" s="221">
        <v>80590307.459999904</v>
      </c>
      <c r="E41" s="221">
        <v>13754087.390000001</v>
      </c>
      <c r="F41" s="221">
        <v>14222835.619999999</v>
      </c>
      <c r="G41" s="224">
        <v>95346031.540000007</v>
      </c>
      <c r="H41" s="224">
        <v>94813143.079999909</v>
      </c>
      <c r="I41" s="164">
        <f t="shared" si="10"/>
        <v>95346031.540000007</v>
      </c>
      <c r="J41" s="275">
        <f t="shared" si="11"/>
        <v>0</v>
      </c>
      <c r="K41" s="127">
        <v>94813143.0799997</v>
      </c>
      <c r="L41" s="32">
        <f t="shared" si="12"/>
        <v>2.0861625671386719E-7</v>
      </c>
      <c r="N41" s="220"/>
      <c r="P41" s="32"/>
    </row>
    <row r="42" spans="1:16" x14ac:dyDescent="0.3">
      <c r="A42" s="52">
        <v>400</v>
      </c>
      <c r="B42" s="196" t="str">
        <f t="shared" ref="B42:B72" si="13">VLOOKUP(A42,num,15)</f>
        <v>Davies</v>
      </c>
      <c r="C42" s="221">
        <v>17290572.170000002</v>
      </c>
      <c r="D42" s="221">
        <v>16757304.34</v>
      </c>
      <c r="E42" s="221">
        <v>1792103.92</v>
      </c>
      <c r="F42" s="221">
        <v>1803168.59</v>
      </c>
      <c r="G42" s="224">
        <v>19082676.090000004</v>
      </c>
      <c r="H42" s="224">
        <v>18560472.93</v>
      </c>
      <c r="I42" s="164">
        <f t="shared" ref="I42:I73" si="14">M113</f>
        <v>19082676.09</v>
      </c>
      <c r="J42" s="275">
        <f t="shared" si="11"/>
        <v>0</v>
      </c>
      <c r="K42" s="127">
        <v>18560472.929999501</v>
      </c>
      <c r="L42" s="32">
        <f t="shared" si="12"/>
        <v>4.9918889999389648E-7</v>
      </c>
      <c r="N42" s="220"/>
      <c r="P42" s="32"/>
    </row>
    <row r="43" spans="1:16" x14ac:dyDescent="0.3">
      <c r="A43" s="52">
        <v>410</v>
      </c>
      <c r="B43" s="196" t="str">
        <f t="shared" si="13"/>
        <v>Deaf</v>
      </c>
      <c r="C43" s="221">
        <v>6693084.5099999998</v>
      </c>
      <c r="D43" s="221">
        <v>8412738.9199999999</v>
      </c>
      <c r="E43" s="221">
        <v>1310919.01</v>
      </c>
      <c r="F43" s="221">
        <v>164628.01999999999</v>
      </c>
      <c r="G43" s="224">
        <v>8004003.5199999996</v>
      </c>
      <c r="H43" s="224">
        <v>8577366.9399999995</v>
      </c>
      <c r="I43" s="164">
        <f t="shared" si="14"/>
        <v>8004003.5200000005</v>
      </c>
      <c r="J43" s="275">
        <f t="shared" si="11"/>
        <v>0</v>
      </c>
      <c r="K43" s="127">
        <v>8577366.9399999995</v>
      </c>
      <c r="L43" s="32">
        <f t="shared" si="12"/>
        <v>0</v>
      </c>
      <c r="N43" s="220"/>
      <c r="P43" s="32"/>
    </row>
    <row r="44" spans="1:16" x14ac:dyDescent="0.3">
      <c r="A44" s="52">
        <v>420</v>
      </c>
      <c r="B44" s="196" t="str">
        <f t="shared" si="13"/>
        <v>Metropolitan C&amp;TC</v>
      </c>
      <c r="C44" s="221">
        <v>14430394.439999999</v>
      </c>
      <c r="D44" s="221">
        <v>13390695.27</v>
      </c>
      <c r="E44" s="221">
        <v>2335375.1</v>
      </c>
      <c r="F44" s="221">
        <v>2655334.12</v>
      </c>
      <c r="G44" s="224">
        <v>16765769.539999999</v>
      </c>
      <c r="H44" s="224">
        <v>16046029.390000001</v>
      </c>
      <c r="I44" s="164">
        <f t="shared" si="14"/>
        <v>16765769.539999999</v>
      </c>
      <c r="J44" s="275">
        <f t="shared" si="11"/>
        <v>0</v>
      </c>
      <c r="K44" s="127">
        <v>16046029.390000001</v>
      </c>
      <c r="L44" s="32">
        <f t="shared" si="12"/>
        <v>0</v>
      </c>
      <c r="N44" s="220"/>
      <c r="P44" s="32"/>
    </row>
    <row r="45" spans="1:16" x14ac:dyDescent="0.3">
      <c r="A45" s="52">
        <v>430</v>
      </c>
      <c r="B45" s="196" t="s">
        <v>379</v>
      </c>
      <c r="C45" s="221">
        <v>2585560</v>
      </c>
      <c r="D45" s="221">
        <v>2490862.2400000002</v>
      </c>
      <c r="E45" s="221">
        <v>497031</v>
      </c>
      <c r="F45" s="221">
        <v>333704</v>
      </c>
      <c r="G45" s="224">
        <v>3082591</v>
      </c>
      <c r="H45" s="224">
        <v>2824566.24</v>
      </c>
      <c r="I45" s="164">
        <f t="shared" si="14"/>
        <v>3082591</v>
      </c>
      <c r="J45" s="275">
        <f t="shared" ref="J45" si="15">G45-I45</f>
        <v>0</v>
      </c>
      <c r="K45" s="127">
        <v>2824566.24</v>
      </c>
      <c r="L45" s="32">
        <f t="shared" ref="L45" si="16">H45-K45</f>
        <v>0</v>
      </c>
      <c r="N45" s="220"/>
      <c r="P45" s="32"/>
    </row>
    <row r="46" spans="1:16" x14ac:dyDescent="0.3">
      <c r="A46" s="52">
        <v>480</v>
      </c>
      <c r="B46" s="196" t="str">
        <f t="shared" si="13"/>
        <v>Highlander</v>
      </c>
      <c r="C46" s="221">
        <v>9343664</v>
      </c>
      <c r="D46" s="221">
        <v>8851120.8300000001</v>
      </c>
      <c r="E46" s="221">
        <v>1044997</v>
      </c>
      <c r="F46" s="221">
        <v>1451242.97</v>
      </c>
      <c r="G46" s="224">
        <v>10388661</v>
      </c>
      <c r="H46" s="224">
        <v>10302363.800000001</v>
      </c>
      <c r="I46" s="164">
        <f t="shared" si="14"/>
        <v>10388661</v>
      </c>
      <c r="J46" s="275">
        <f t="shared" si="11"/>
        <v>0</v>
      </c>
      <c r="K46" s="127">
        <v>10302363.800000001</v>
      </c>
      <c r="L46" s="32">
        <f t="shared" si="12"/>
        <v>0</v>
      </c>
      <c r="N46" s="220"/>
      <c r="P46" s="32"/>
    </row>
    <row r="47" spans="1:16" x14ac:dyDescent="0.3">
      <c r="A47" s="52">
        <v>500</v>
      </c>
      <c r="B47" s="196" t="str">
        <f t="shared" si="13"/>
        <v>New England Laborers</v>
      </c>
      <c r="C47" s="221">
        <v>2681644.2400000002</v>
      </c>
      <c r="D47" s="221">
        <v>2589080.85</v>
      </c>
      <c r="E47" s="221">
        <v>89206.65</v>
      </c>
      <c r="F47" s="221">
        <v>89206.65</v>
      </c>
      <c r="G47" s="224">
        <v>2770850.89</v>
      </c>
      <c r="H47" s="224">
        <v>2678287.5</v>
      </c>
      <c r="I47" s="164">
        <f t="shared" si="14"/>
        <v>2770850.8899999997</v>
      </c>
      <c r="J47" s="275">
        <f t="shared" si="11"/>
        <v>0</v>
      </c>
      <c r="K47" s="127">
        <v>2678287.5</v>
      </c>
      <c r="L47" s="32">
        <f t="shared" si="12"/>
        <v>0</v>
      </c>
      <c r="N47" s="220"/>
      <c r="P47" s="32"/>
    </row>
    <row r="48" spans="1:16" x14ac:dyDescent="0.3">
      <c r="A48" s="52">
        <v>510</v>
      </c>
      <c r="B48" s="196" t="str">
        <f t="shared" si="13"/>
        <v>Cuffee</v>
      </c>
      <c r="C48" s="221">
        <v>12241809.779999999</v>
      </c>
      <c r="D48" s="221">
        <v>11752900.550000001</v>
      </c>
      <c r="E48" s="221">
        <v>1522166.98</v>
      </c>
      <c r="F48" s="221">
        <v>1468669.2</v>
      </c>
      <c r="G48" s="224">
        <v>13763976.76</v>
      </c>
      <c r="H48" s="224">
        <v>13221569.75</v>
      </c>
      <c r="I48" s="164">
        <f t="shared" si="14"/>
        <v>13763976.76</v>
      </c>
      <c r="J48" s="275">
        <f t="shared" si="11"/>
        <v>0</v>
      </c>
      <c r="K48" s="127">
        <v>13221569.75</v>
      </c>
      <c r="L48" s="32">
        <f t="shared" si="12"/>
        <v>0</v>
      </c>
      <c r="N48" s="220"/>
      <c r="P48" s="32"/>
    </row>
    <row r="49" spans="1:16" x14ac:dyDescent="0.3">
      <c r="A49" s="52">
        <v>520</v>
      </c>
      <c r="B49" s="196" t="str">
        <f t="shared" si="13"/>
        <v>Kingston Hill</v>
      </c>
      <c r="C49" s="221">
        <v>2942963</v>
      </c>
      <c r="D49" s="221">
        <v>4108345.98</v>
      </c>
      <c r="E49" s="221">
        <v>413559</v>
      </c>
      <c r="F49" s="221">
        <v>409496</v>
      </c>
      <c r="G49" s="224">
        <v>3356522</v>
      </c>
      <c r="H49" s="224">
        <v>4517841.9800000004</v>
      </c>
      <c r="I49" s="164">
        <f t="shared" si="14"/>
        <v>3356522</v>
      </c>
      <c r="J49" s="275">
        <f t="shared" si="11"/>
        <v>0</v>
      </c>
      <c r="K49" s="127">
        <v>4517841.9800000004</v>
      </c>
      <c r="L49" s="32">
        <f t="shared" si="12"/>
        <v>0</v>
      </c>
      <c r="N49" s="220"/>
      <c r="P49" s="32"/>
    </row>
    <row r="50" spans="1:16" x14ac:dyDescent="0.3">
      <c r="A50" s="52">
        <v>530</v>
      </c>
      <c r="B50" s="196" t="str">
        <f t="shared" si="13"/>
        <v>International</v>
      </c>
      <c r="C50" s="221">
        <v>5188600</v>
      </c>
      <c r="D50" s="221">
        <v>4900817.03</v>
      </c>
      <c r="E50" s="221">
        <v>769050</v>
      </c>
      <c r="F50" s="221">
        <v>834862</v>
      </c>
      <c r="G50" s="224">
        <v>5957650</v>
      </c>
      <c r="H50" s="224">
        <v>5735679.0300000003</v>
      </c>
      <c r="I50" s="164">
        <f t="shared" si="14"/>
        <v>5957650</v>
      </c>
      <c r="J50" s="275">
        <f t="shared" si="11"/>
        <v>0</v>
      </c>
      <c r="K50" s="127">
        <v>5735679.0300000003</v>
      </c>
      <c r="L50" s="32">
        <f t="shared" si="12"/>
        <v>0</v>
      </c>
      <c r="N50" s="220"/>
      <c r="P50" s="32"/>
    </row>
    <row r="51" spans="1:16" x14ac:dyDescent="0.3">
      <c r="A51" s="52">
        <v>540</v>
      </c>
      <c r="B51" s="196" t="str">
        <f t="shared" si="13"/>
        <v>Blackstone</v>
      </c>
      <c r="C51" s="221">
        <v>5146238.13</v>
      </c>
      <c r="D51" s="221">
        <v>5219777.7699999996</v>
      </c>
      <c r="E51" s="221">
        <v>773779.39</v>
      </c>
      <c r="F51" s="221">
        <v>885961.48</v>
      </c>
      <c r="G51" s="224">
        <v>5920017.5199999996</v>
      </c>
      <c r="H51" s="224">
        <v>6105739.25</v>
      </c>
      <c r="I51" s="164">
        <f t="shared" si="14"/>
        <v>5920017.5200000005</v>
      </c>
      <c r="J51" s="275">
        <f t="shared" si="11"/>
        <v>0</v>
      </c>
      <c r="K51" s="127">
        <v>6105739.25</v>
      </c>
      <c r="L51" s="32">
        <f t="shared" si="12"/>
        <v>0</v>
      </c>
      <c r="N51" s="220"/>
      <c r="P51" s="32"/>
    </row>
    <row r="52" spans="1:16" x14ac:dyDescent="0.3">
      <c r="A52" s="52">
        <v>550</v>
      </c>
      <c r="B52" s="196" t="str">
        <f t="shared" si="13"/>
        <v>Compass</v>
      </c>
      <c r="C52" s="221">
        <v>2802303</v>
      </c>
      <c r="D52" s="221">
        <v>2665177</v>
      </c>
      <c r="E52" s="221">
        <v>391729</v>
      </c>
      <c r="F52" s="221">
        <v>532273</v>
      </c>
      <c r="G52" s="224">
        <v>3194032</v>
      </c>
      <c r="H52" s="224">
        <v>3197450</v>
      </c>
      <c r="I52" s="164">
        <f t="shared" si="14"/>
        <v>3194032</v>
      </c>
      <c r="J52" s="275">
        <f t="shared" si="11"/>
        <v>0</v>
      </c>
      <c r="K52" s="127">
        <v>3197450</v>
      </c>
      <c r="L52" s="32">
        <f t="shared" si="12"/>
        <v>0</v>
      </c>
      <c r="N52" s="220"/>
      <c r="P52" s="32"/>
    </row>
    <row r="53" spans="1:16" x14ac:dyDescent="0.3">
      <c r="A53" s="52">
        <v>560</v>
      </c>
      <c r="B53" s="196" t="str">
        <f t="shared" si="13"/>
        <v>Times 2</v>
      </c>
      <c r="C53" s="221">
        <v>11308665</v>
      </c>
      <c r="D53" s="221">
        <v>10635354.07</v>
      </c>
      <c r="E53" s="221">
        <v>257029.24</v>
      </c>
      <c r="F53" s="221">
        <v>578734.56000000006</v>
      </c>
      <c r="G53" s="224">
        <v>11565694.24</v>
      </c>
      <c r="H53" s="224">
        <v>11214088.630000001</v>
      </c>
      <c r="I53" s="164">
        <f t="shared" si="14"/>
        <v>11565694.240000002</v>
      </c>
      <c r="J53" s="275">
        <f t="shared" si="11"/>
        <v>0</v>
      </c>
      <c r="K53" s="127">
        <v>11214088.630000001</v>
      </c>
      <c r="L53" s="32">
        <f t="shared" si="12"/>
        <v>0</v>
      </c>
      <c r="N53" s="220"/>
      <c r="P53" s="32"/>
    </row>
    <row r="54" spans="1:16" x14ac:dyDescent="0.3">
      <c r="A54" s="52">
        <v>570</v>
      </c>
      <c r="B54" s="196" t="str">
        <f t="shared" si="13"/>
        <v>ACES</v>
      </c>
      <c r="C54" s="221">
        <v>3267522.38</v>
      </c>
      <c r="D54" s="221">
        <v>3163549.59</v>
      </c>
      <c r="E54" s="221">
        <v>223677.33</v>
      </c>
      <c r="F54" s="221">
        <v>211551.34</v>
      </c>
      <c r="G54" s="224">
        <v>3491199.71</v>
      </c>
      <c r="H54" s="224">
        <v>3375100.9299999997</v>
      </c>
      <c r="I54" s="164">
        <f t="shared" si="14"/>
        <v>3491199.71</v>
      </c>
      <c r="J54" s="275">
        <f t="shared" si="11"/>
        <v>0</v>
      </c>
      <c r="K54" s="127">
        <v>3375100.93</v>
      </c>
      <c r="L54" s="32">
        <f t="shared" si="12"/>
        <v>0</v>
      </c>
      <c r="N54" s="220"/>
      <c r="P54" s="32"/>
    </row>
    <row r="55" spans="1:16" x14ac:dyDescent="0.3">
      <c r="A55" s="52">
        <v>580</v>
      </c>
      <c r="B55" s="196" t="str">
        <f t="shared" si="13"/>
        <v>Beacon</v>
      </c>
      <c r="C55" s="221">
        <v>4934933.8</v>
      </c>
      <c r="D55" s="221">
        <v>5305400.09</v>
      </c>
      <c r="E55" s="221">
        <v>393403.9</v>
      </c>
      <c r="F55" s="221">
        <v>657444.46</v>
      </c>
      <c r="G55" s="224">
        <v>5328337.7</v>
      </c>
      <c r="H55" s="224">
        <v>5962844.5499999998</v>
      </c>
      <c r="I55" s="164">
        <f t="shared" si="14"/>
        <v>5328337.7</v>
      </c>
      <c r="J55" s="275">
        <f t="shared" si="11"/>
        <v>0</v>
      </c>
      <c r="K55" s="127">
        <v>5962844.5499999998</v>
      </c>
      <c r="L55" s="32">
        <f t="shared" si="12"/>
        <v>0</v>
      </c>
      <c r="N55" s="220"/>
      <c r="P55" s="32"/>
    </row>
    <row r="56" spans="1:16" x14ac:dyDescent="0.3">
      <c r="A56" s="52">
        <v>590</v>
      </c>
      <c r="B56" s="196" t="str">
        <f t="shared" si="13"/>
        <v>Learning Community</v>
      </c>
      <c r="C56" s="221">
        <v>9220057.4900000002</v>
      </c>
      <c r="D56" s="221">
        <v>9058089.9700000007</v>
      </c>
      <c r="E56" s="221">
        <v>1324804.83</v>
      </c>
      <c r="F56" s="221">
        <v>1504985.51</v>
      </c>
      <c r="G56" s="224">
        <v>10544862.32</v>
      </c>
      <c r="H56" s="224">
        <v>10563075.48</v>
      </c>
      <c r="I56" s="164">
        <f t="shared" si="14"/>
        <v>10544862.32</v>
      </c>
      <c r="J56" s="275">
        <f t="shared" si="11"/>
        <v>0</v>
      </c>
      <c r="K56" s="127">
        <v>10563075.48</v>
      </c>
      <c r="L56" s="32">
        <f t="shared" si="12"/>
        <v>0</v>
      </c>
      <c r="N56" s="220"/>
      <c r="P56" s="32"/>
    </row>
    <row r="57" spans="1:16" x14ac:dyDescent="0.3">
      <c r="A57" s="52">
        <v>600</v>
      </c>
      <c r="B57" s="196" t="str">
        <f t="shared" si="13"/>
        <v>Segue</v>
      </c>
      <c r="C57" s="221">
        <v>3910447</v>
      </c>
      <c r="D57" s="221">
        <v>3736452.03</v>
      </c>
      <c r="E57" s="221">
        <v>399659</v>
      </c>
      <c r="F57" s="221">
        <v>388799</v>
      </c>
      <c r="G57" s="224">
        <v>4310106</v>
      </c>
      <c r="H57" s="224">
        <v>4125251.03</v>
      </c>
      <c r="I57" s="164">
        <f t="shared" si="14"/>
        <v>4310106</v>
      </c>
      <c r="J57" s="275">
        <f t="shared" si="11"/>
        <v>0</v>
      </c>
      <c r="K57" s="127">
        <v>4125251.03</v>
      </c>
      <c r="L57" s="32">
        <f t="shared" si="12"/>
        <v>0</v>
      </c>
      <c r="N57" s="220"/>
      <c r="P57" s="32"/>
    </row>
    <row r="58" spans="1:16" x14ac:dyDescent="0.3">
      <c r="A58" s="52">
        <v>610</v>
      </c>
      <c r="B58" s="196" t="str">
        <f t="shared" si="13"/>
        <v>RIMA-BV</v>
      </c>
      <c r="C58" s="221">
        <v>27068252.140000001</v>
      </c>
      <c r="D58" s="221">
        <v>27325409.25</v>
      </c>
      <c r="E58" s="221">
        <v>2021232.2</v>
      </c>
      <c r="F58" s="221">
        <v>2034594.86</v>
      </c>
      <c r="G58" s="224">
        <v>29089484.34</v>
      </c>
      <c r="H58" s="224">
        <v>29360004.109999999</v>
      </c>
      <c r="I58" s="164">
        <f t="shared" si="14"/>
        <v>29089484.34</v>
      </c>
      <c r="J58" s="275">
        <f t="shared" si="11"/>
        <v>0</v>
      </c>
      <c r="K58" s="127">
        <v>29360004.109999899</v>
      </c>
      <c r="L58" s="32">
        <f t="shared" si="12"/>
        <v>1.0058283805847168E-7</v>
      </c>
      <c r="N58" s="220"/>
      <c r="P58" s="32"/>
    </row>
    <row r="59" spans="1:16" x14ac:dyDescent="0.3">
      <c r="A59" s="52">
        <v>620</v>
      </c>
      <c r="B59" s="196" t="str">
        <f t="shared" si="13"/>
        <v>Greene</v>
      </c>
      <c r="C59" s="221">
        <v>2954902</v>
      </c>
      <c r="D59" s="221">
        <v>2918890.99</v>
      </c>
      <c r="E59" s="221">
        <v>403736</v>
      </c>
      <c r="F59" s="221">
        <v>372791</v>
      </c>
      <c r="G59" s="224">
        <v>3358638</v>
      </c>
      <c r="H59" s="224">
        <v>3291681.99</v>
      </c>
      <c r="I59" s="164">
        <f t="shared" si="14"/>
        <v>3358638</v>
      </c>
      <c r="J59" s="275">
        <f t="shared" si="11"/>
        <v>0</v>
      </c>
      <c r="K59" s="127">
        <v>3291681.99</v>
      </c>
      <c r="L59" s="32">
        <f t="shared" si="12"/>
        <v>0</v>
      </c>
      <c r="N59" s="220"/>
      <c r="P59" s="32"/>
    </row>
    <row r="60" spans="1:16" x14ac:dyDescent="0.3">
      <c r="A60" s="52">
        <v>630</v>
      </c>
      <c r="B60" s="196" t="str">
        <f t="shared" si="13"/>
        <v>Trinity</v>
      </c>
      <c r="C60" s="221">
        <v>3350361.06</v>
      </c>
      <c r="D60" s="221">
        <v>3516680.37</v>
      </c>
      <c r="E60" s="221">
        <v>1141115.3500000001</v>
      </c>
      <c r="F60" s="221">
        <v>1058028.26</v>
      </c>
      <c r="G60" s="224">
        <v>4491476.41</v>
      </c>
      <c r="H60" s="224">
        <v>4574708.63</v>
      </c>
      <c r="I60" s="164">
        <f t="shared" si="14"/>
        <v>4491476.41</v>
      </c>
      <c r="J60" s="275">
        <f t="shared" si="11"/>
        <v>0</v>
      </c>
      <c r="K60" s="127">
        <v>4574708.63</v>
      </c>
      <c r="L60" s="32">
        <f t="shared" si="12"/>
        <v>0</v>
      </c>
      <c r="N60" s="220"/>
      <c r="P60" s="32"/>
    </row>
    <row r="61" spans="1:16" x14ac:dyDescent="0.3">
      <c r="A61" s="52">
        <v>640</v>
      </c>
      <c r="B61" s="196" t="str">
        <f t="shared" ref="B61" si="17">VLOOKUP(A61,num,15)</f>
        <v>RINI</v>
      </c>
      <c r="C61" s="221">
        <v>4298133</v>
      </c>
      <c r="D61" s="221">
        <v>4256097.99</v>
      </c>
      <c r="E61" s="221">
        <v>648415</v>
      </c>
      <c r="F61" s="221">
        <v>608189</v>
      </c>
      <c r="G61" s="224">
        <v>4946548</v>
      </c>
      <c r="H61" s="224">
        <v>4864286.99</v>
      </c>
      <c r="I61" s="164">
        <f t="shared" si="14"/>
        <v>4946548</v>
      </c>
      <c r="J61" s="275">
        <f t="shared" si="11"/>
        <v>0</v>
      </c>
      <c r="K61" s="127">
        <v>4864286.99</v>
      </c>
      <c r="L61" s="32">
        <f t="shared" ref="L61" si="18">H61-K61</f>
        <v>0</v>
      </c>
      <c r="N61" s="220"/>
      <c r="P61" s="32"/>
    </row>
    <row r="62" spans="1:16" x14ac:dyDescent="0.3">
      <c r="A62" s="52">
        <v>650</v>
      </c>
      <c r="B62" s="196" t="s">
        <v>382</v>
      </c>
      <c r="C62" s="221">
        <v>3712352.61</v>
      </c>
      <c r="D62" s="221">
        <v>3486599.37</v>
      </c>
      <c r="E62" s="221">
        <v>366419.92</v>
      </c>
      <c r="F62" s="221">
        <v>361625.69</v>
      </c>
      <c r="G62" s="224">
        <v>4078772.53</v>
      </c>
      <c r="H62" s="224">
        <v>3848225.06</v>
      </c>
      <c r="I62" s="164">
        <f t="shared" si="14"/>
        <v>4078772.5300000003</v>
      </c>
      <c r="J62" s="275">
        <f t="shared" ref="J62:J69" si="19">G62-I62</f>
        <v>0</v>
      </c>
      <c r="K62" s="127">
        <v>3848225.06</v>
      </c>
      <c r="L62" s="32">
        <f t="shared" ref="L62:L72" si="20">H62-K62</f>
        <v>0</v>
      </c>
      <c r="N62" s="220"/>
      <c r="P62" s="32"/>
    </row>
    <row r="63" spans="1:16" x14ac:dyDescent="0.3">
      <c r="A63" s="52">
        <v>660</v>
      </c>
      <c r="B63" s="196" t="s">
        <v>380</v>
      </c>
      <c r="C63" s="221">
        <v>2567315.0699999998</v>
      </c>
      <c r="D63" s="221">
        <v>2647797.73</v>
      </c>
      <c r="E63" s="221">
        <v>534077.79</v>
      </c>
      <c r="F63" s="221">
        <v>276794.64</v>
      </c>
      <c r="G63" s="224">
        <v>3101392.86</v>
      </c>
      <c r="H63" s="224">
        <v>2924592.37</v>
      </c>
      <c r="I63" s="164">
        <f t="shared" si="14"/>
        <v>3101392.8600000003</v>
      </c>
      <c r="J63" s="275">
        <f t="shared" si="19"/>
        <v>0</v>
      </c>
      <c r="K63" s="127">
        <v>2924592.37</v>
      </c>
      <c r="L63" s="32">
        <f t="shared" si="20"/>
        <v>0</v>
      </c>
      <c r="N63" s="220"/>
      <c r="P63" s="32"/>
    </row>
    <row r="64" spans="1:16" x14ac:dyDescent="0.3">
      <c r="A64" s="52">
        <v>671</v>
      </c>
      <c r="B64" s="196" t="s">
        <v>381</v>
      </c>
      <c r="C64" s="221">
        <v>18223898.829999998</v>
      </c>
      <c r="D64" s="221">
        <v>16445391.15</v>
      </c>
      <c r="E64" s="221">
        <v>1262103.51</v>
      </c>
      <c r="F64" s="221">
        <v>1729752.15</v>
      </c>
      <c r="G64" s="224">
        <v>19486002.34</v>
      </c>
      <c r="H64" s="224">
        <v>18175143.300000001</v>
      </c>
      <c r="I64" s="164">
        <f t="shared" si="14"/>
        <v>19486002.34</v>
      </c>
      <c r="J64" s="275">
        <f t="shared" si="19"/>
        <v>0</v>
      </c>
      <c r="K64" s="127">
        <v>18175143.300000001</v>
      </c>
      <c r="L64" s="32">
        <f t="shared" si="20"/>
        <v>0</v>
      </c>
      <c r="N64" s="220"/>
      <c r="P64" s="32"/>
    </row>
    <row r="65" spans="1:16" x14ac:dyDescent="0.3">
      <c r="A65" s="52">
        <v>680</v>
      </c>
      <c r="B65" s="196" t="s">
        <v>407</v>
      </c>
      <c r="C65" s="221">
        <v>2772832</v>
      </c>
      <c r="D65" s="221">
        <v>2571312.9900000002</v>
      </c>
      <c r="E65" s="221">
        <v>218478</v>
      </c>
      <c r="F65" s="221">
        <v>218479</v>
      </c>
      <c r="G65" s="224">
        <v>2991310</v>
      </c>
      <c r="H65" s="224">
        <v>2789791.99</v>
      </c>
      <c r="I65" s="164">
        <f t="shared" si="14"/>
        <v>2991310</v>
      </c>
      <c r="J65" s="275">
        <f t="shared" ref="J65:J66" si="21">G65-I65</f>
        <v>0</v>
      </c>
      <c r="K65" s="127">
        <v>2789791.99</v>
      </c>
      <c r="L65" s="32">
        <f t="shared" si="20"/>
        <v>0</v>
      </c>
      <c r="N65" s="220"/>
      <c r="P65" s="32"/>
    </row>
    <row r="66" spans="1:16" x14ac:dyDescent="0.3">
      <c r="A66" s="52">
        <v>690</v>
      </c>
      <c r="B66" s="196" t="s">
        <v>408</v>
      </c>
      <c r="C66" s="221">
        <v>1936152.79</v>
      </c>
      <c r="D66" s="221">
        <v>2007310.65</v>
      </c>
      <c r="E66" s="221">
        <v>183617.07</v>
      </c>
      <c r="F66" s="221">
        <v>159755.78</v>
      </c>
      <c r="G66" s="224">
        <v>2119769.86</v>
      </c>
      <c r="H66" s="224">
        <v>2167066.4299999997</v>
      </c>
      <c r="I66" s="164">
        <f t="shared" si="14"/>
        <v>2119769.8600000003</v>
      </c>
      <c r="J66" s="275">
        <f t="shared" si="21"/>
        <v>0</v>
      </c>
      <c r="K66" s="127">
        <v>2167066.4300000002</v>
      </c>
      <c r="L66" s="32">
        <f t="shared" si="20"/>
        <v>0</v>
      </c>
      <c r="N66" s="220"/>
      <c r="P66" s="32"/>
    </row>
    <row r="67" spans="1:16" x14ac:dyDescent="0.3">
      <c r="A67" s="52">
        <v>700</v>
      </c>
      <c r="B67" s="196" t="s">
        <v>419</v>
      </c>
      <c r="C67" s="221">
        <v>3023627</v>
      </c>
      <c r="D67" s="221">
        <v>3019364.01</v>
      </c>
      <c r="E67" s="221">
        <v>5188598</v>
      </c>
      <c r="F67" s="221">
        <v>6106137</v>
      </c>
      <c r="G67" s="224">
        <v>8212225</v>
      </c>
      <c r="H67" s="224">
        <v>9125501.0099999998</v>
      </c>
      <c r="I67" s="164">
        <f t="shared" si="14"/>
        <v>8212225</v>
      </c>
      <c r="J67" s="275">
        <f t="shared" ref="J67" si="22">G67-I67</f>
        <v>0</v>
      </c>
      <c r="K67" s="127">
        <v>9125501.0099999998</v>
      </c>
      <c r="L67" s="32">
        <f t="shared" ref="L67" si="23">H67-K67</f>
        <v>0</v>
      </c>
      <c r="N67" s="220"/>
      <c r="P67" s="32"/>
    </row>
    <row r="68" spans="1:16" x14ac:dyDescent="0.3">
      <c r="A68" s="52">
        <v>720</v>
      </c>
      <c r="B68" s="196" t="s">
        <v>442</v>
      </c>
      <c r="C68" s="221">
        <v>1339552.45</v>
      </c>
      <c r="D68" s="221">
        <v>1164461.04</v>
      </c>
      <c r="E68" s="221">
        <v>411832.12</v>
      </c>
      <c r="F68" s="221">
        <v>419695.59</v>
      </c>
      <c r="G68" s="224">
        <v>1751384.5699999998</v>
      </c>
      <c r="H68" s="224">
        <v>1584156.6300000001</v>
      </c>
      <c r="I68" s="164"/>
      <c r="J68" s="275"/>
      <c r="K68" s="127">
        <v>1584156.63</v>
      </c>
      <c r="L68" s="32"/>
      <c r="N68" s="220"/>
      <c r="P68" s="32"/>
    </row>
    <row r="69" spans="1:16" x14ac:dyDescent="0.3">
      <c r="A69" s="52">
        <v>960</v>
      </c>
      <c r="B69" s="196" t="str">
        <f t="shared" si="13"/>
        <v>Bristol-Warren</v>
      </c>
      <c r="C69" s="221">
        <v>53198764.25</v>
      </c>
      <c r="D69" s="221">
        <v>52775417.090000004</v>
      </c>
      <c r="E69" s="221">
        <v>6693678.3499999996</v>
      </c>
      <c r="F69" s="221">
        <v>10095444.33</v>
      </c>
      <c r="G69" s="224">
        <v>59892442.600000001</v>
      </c>
      <c r="H69" s="224">
        <v>62870861.420000002</v>
      </c>
      <c r="I69" s="164">
        <f t="shared" ref="I69:I72" si="24">M140</f>
        <v>59892442.600000001</v>
      </c>
      <c r="J69" s="275">
        <f t="shared" si="19"/>
        <v>0</v>
      </c>
      <c r="K69" s="127">
        <v>62870861.420000002</v>
      </c>
      <c r="L69" s="32">
        <f t="shared" si="20"/>
        <v>0</v>
      </c>
      <c r="N69" s="220"/>
      <c r="P69" s="32"/>
    </row>
    <row r="70" spans="1:16" x14ac:dyDescent="0.3">
      <c r="A70" s="52">
        <v>970</v>
      </c>
      <c r="B70" s="196" t="str">
        <f t="shared" si="13"/>
        <v>Exeter-W. Greenwich</v>
      </c>
      <c r="C70" s="221">
        <v>32475153.77</v>
      </c>
      <c r="D70" s="221">
        <v>32334942.719999999</v>
      </c>
      <c r="E70" s="221">
        <v>1892495.39</v>
      </c>
      <c r="F70" s="221">
        <v>2021902.19</v>
      </c>
      <c r="G70" s="224">
        <v>34367649.159999996</v>
      </c>
      <c r="H70" s="224">
        <v>34356844.909999996</v>
      </c>
      <c r="I70" s="164">
        <f t="shared" si="24"/>
        <v>34367649.159999996</v>
      </c>
      <c r="J70" s="275">
        <f t="shared" si="11"/>
        <v>0</v>
      </c>
      <c r="K70" s="127">
        <v>34356844.909999996</v>
      </c>
      <c r="L70" s="32">
        <f t="shared" si="20"/>
        <v>0</v>
      </c>
      <c r="N70" s="220"/>
      <c r="P70" s="32"/>
    </row>
    <row r="71" spans="1:16" x14ac:dyDescent="0.3">
      <c r="A71" s="52">
        <v>980</v>
      </c>
      <c r="B71" s="196" t="str">
        <f t="shared" si="13"/>
        <v>Chariho</v>
      </c>
      <c r="C71" s="221">
        <v>58131721.960000001</v>
      </c>
      <c r="D71" s="221">
        <v>56216964.740000002</v>
      </c>
      <c r="E71" s="221">
        <v>7213286.4000000004</v>
      </c>
      <c r="F71" s="221">
        <v>7233244.8099999996</v>
      </c>
      <c r="G71" s="224">
        <v>65345008.359999999</v>
      </c>
      <c r="H71" s="224">
        <v>63450209.550000004</v>
      </c>
      <c r="I71" s="164">
        <f t="shared" si="24"/>
        <v>65345008.360000007</v>
      </c>
      <c r="J71" s="275">
        <f t="shared" si="11"/>
        <v>0</v>
      </c>
      <c r="K71" s="127">
        <v>63450209.5499999</v>
      </c>
      <c r="L71" s="32">
        <f t="shared" si="20"/>
        <v>1.0430812835693359E-7</v>
      </c>
      <c r="N71" s="220"/>
      <c r="P71" s="32"/>
    </row>
    <row r="72" spans="1:16" x14ac:dyDescent="0.3">
      <c r="A72" s="52">
        <v>990</v>
      </c>
      <c r="B72" s="196" t="str">
        <f t="shared" si="13"/>
        <v>Foster-Glocester</v>
      </c>
      <c r="C72" s="221">
        <v>21737775.670000002</v>
      </c>
      <c r="D72" s="221">
        <v>21049515.109999999</v>
      </c>
      <c r="E72" s="221">
        <v>6910067.6200000001</v>
      </c>
      <c r="F72" s="221">
        <v>8335597.71</v>
      </c>
      <c r="G72" s="224">
        <v>28647843.290000003</v>
      </c>
      <c r="H72" s="224">
        <v>29385112.82</v>
      </c>
      <c r="I72" s="164">
        <f t="shared" si="24"/>
        <v>28647843.289999999</v>
      </c>
      <c r="J72" s="275">
        <f t="shared" si="11"/>
        <v>0</v>
      </c>
      <c r="K72" s="127">
        <v>29385112.82</v>
      </c>
      <c r="L72" s="32">
        <f t="shared" si="20"/>
        <v>0</v>
      </c>
      <c r="N72" s="220"/>
      <c r="P72" s="32"/>
    </row>
    <row r="73" spans="1:16" s="197" customFormat="1" x14ac:dyDescent="0.3">
      <c r="A73" s="31">
        <v>90000</v>
      </c>
      <c r="B73" s="85" t="s">
        <v>44</v>
      </c>
      <c r="C73" s="86">
        <f t="shared" ref="C73:I73" si="25">SUM(C10:C72)</f>
        <v>2367839217.2300005</v>
      </c>
      <c r="D73" s="86">
        <f t="shared" si="25"/>
        <v>2365742450.3699985</v>
      </c>
      <c r="E73" s="86">
        <f t="shared" si="25"/>
        <v>239096300.70999992</v>
      </c>
      <c r="F73" s="86">
        <f t="shared" si="25"/>
        <v>250583445.4300001</v>
      </c>
      <c r="G73" s="86">
        <f t="shared" si="25"/>
        <v>2606935517.9400001</v>
      </c>
      <c r="H73" s="86">
        <f t="shared" si="25"/>
        <v>2616325895.8000002</v>
      </c>
      <c r="I73" s="86">
        <f t="shared" si="25"/>
        <v>2605184133.3699999</v>
      </c>
      <c r="J73" s="86">
        <f t="shared" ref="J73:L73" si="26">SUM(J10:J72)</f>
        <v>0</v>
      </c>
      <c r="K73" s="86">
        <f t="shared" si="26"/>
        <v>2616325895.8000026</v>
      </c>
      <c r="L73" s="86">
        <f t="shared" si="26"/>
        <v>-2.5955960154533386E-6</v>
      </c>
      <c r="N73" s="350"/>
    </row>
    <row r="74" spans="1:16" x14ac:dyDescent="0.3">
      <c r="C74" s="54"/>
      <c r="D74" s="54"/>
      <c r="E74" s="54"/>
      <c r="F74" s="54"/>
    </row>
    <row r="75" spans="1:16" x14ac:dyDescent="0.3">
      <c r="H75" s="33"/>
    </row>
    <row r="76" spans="1:16" x14ac:dyDescent="0.3">
      <c r="B76" s="41" t="s">
        <v>333</v>
      </c>
      <c r="C76" s="42"/>
      <c r="D76" s="42"/>
      <c r="E76" s="42"/>
      <c r="F76" s="43"/>
    </row>
    <row r="77" spans="1:16" x14ac:dyDescent="0.3">
      <c r="B77" s="44" t="s">
        <v>115</v>
      </c>
      <c r="C77" s="45"/>
      <c r="D77" s="45"/>
      <c r="E77" s="45"/>
      <c r="F77" s="46"/>
    </row>
    <row r="78" spans="1:16" x14ac:dyDescent="0.3">
      <c r="B78" s="40" t="s">
        <v>311</v>
      </c>
      <c r="C78" s="47" t="s">
        <v>349</v>
      </c>
      <c r="D78" s="47"/>
      <c r="E78" s="47"/>
      <c r="F78" s="48"/>
    </row>
    <row r="79" spans="1:16" s="5" customFormat="1" x14ac:dyDescent="0.3">
      <c r="A79" s="198"/>
      <c r="B79" s="198"/>
      <c r="C79" s="379" t="s">
        <v>290</v>
      </c>
      <c r="D79" s="379"/>
      <c r="E79" s="380" t="s">
        <v>34</v>
      </c>
      <c r="F79" s="380"/>
      <c r="G79" s="381" t="s">
        <v>291</v>
      </c>
      <c r="H79" s="382"/>
      <c r="I79" s="383"/>
      <c r="M79" s="199"/>
      <c r="N79" s="199"/>
    </row>
    <row r="80" spans="1:16" s="5" customFormat="1" x14ac:dyDescent="0.3">
      <c r="A80" s="200" t="s">
        <v>292</v>
      </c>
      <c r="B80" s="201" t="s">
        <v>129</v>
      </c>
      <c r="C80" s="202" t="s">
        <v>293</v>
      </c>
      <c r="D80" s="203" t="s">
        <v>294</v>
      </c>
      <c r="E80" s="202" t="s">
        <v>293</v>
      </c>
      <c r="F80" s="203" t="s">
        <v>294</v>
      </c>
      <c r="G80" s="204" t="s">
        <v>295</v>
      </c>
      <c r="H80" s="205" t="s">
        <v>296</v>
      </c>
      <c r="I80" s="172" t="s">
        <v>131</v>
      </c>
      <c r="J80" s="206" t="s">
        <v>290</v>
      </c>
      <c r="K80" s="207" t="s">
        <v>34</v>
      </c>
      <c r="L80" s="208" t="s">
        <v>291</v>
      </c>
      <c r="M80" s="82" t="s">
        <v>44</v>
      </c>
      <c r="N80" s="83" t="s">
        <v>326</v>
      </c>
      <c r="O80" s="83" t="s">
        <v>327</v>
      </c>
    </row>
    <row r="81" spans="1:15" x14ac:dyDescent="0.3">
      <c r="A81" s="51">
        <v>10</v>
      </c>
      <c r="B81" s="196" t="str">
        <f t="shared" ref="B81:B112" si="27">VLOOKUP(A81,num,15)</f>
        <v>Barrington</v>
      </c>
      <c r="C81" s="209">
        <v>387736.08</v>
      </c>
      <c r="D81" s="209">
        <v>1282525.01</v>
      </c>
      <c r="E81" s="209">
        <v>5384247</v>
      </c>
      <c r="F81" s="209">
        <v>149599.82999999999</v>
      </c>
      <c r="G81" s="209">
        <v>44975369</v>
      </c>
      <c r="H81" s="209">
        <v>3993.47</v>
      </c>
      <c r="I81" s="209">
        <v>817197.71</v>
      </c>
      <c r="J81" s="33">
        <f t="shared" ref="J81:J116" si="28">C81+D81</f>
        <v>1670261.09</v>
      </c>
      <c r="K81" s="32">
        <f t="shared" ref="K81:K116" si="29">E81+F81</f>
        <v>5533846.8300000001</v>
      </c>
      <c r="L81" s="32">
        <f t="shared" ref="L81:L116" si="30">G81+H81+I81</f>
        <v>45796560.18</v>
      </c>
      <c r="M81" s="32">
        <f t="shared" ref="M81:M143" si="31">J81+K81+L81</f>
        <v>53000668.100000001</v>
      </c>
      <c r="N81" s="32">
        <f t="shared" ref="N81:N112" si="32">G10</f>
        <v>53000668.100000001</v>
      </c>
      <c r="O81" s="32">
        <f t="shared" ref="O81:O143" si="33">M81-N81</f>
        <v>0</v>
      </c>
    </row>
    <row r="82" spans="1:15" x14ac:dyDescent="0.3">
      <c r="A82" s="51">
        <v>30</v>
      </c>
      <c r="B82" s="196" t="str">
        <f t="shared" si="27"/>
        <v>Burrillville</v>
      </c>
      <c r="C82" s="209">
        <v>445602.55</v>
      </c>
      <c r="D82" s="209">
        <v>1826499.93</v>
      </c>
      <c r="E82" s="209">
        <v>12427333</v>
      </c>
      <c r="F82" s="209">
        <v>78219.820000000007</v>
      </c>
      <c r="G82" s="209">
        <v>20259115.449999999</v>
      </c>
      <c r="H82" s="209">
        <v>10722.59</v>
      </c>
      <c r="I82" s="209">
        <v>1004316.31</v>
      </c>
      <c r="J82" s="33">
        <f t="shared" si="28"/>
        <v>2272102.48</v>
      </c>
      <c r="K82" s="32">
        <f t="shared" si="29"/>
        <v>12505552.82</v>
      </c>
      <c r="L82" s="32">
        <f t="shared" si="30"/>
        <v>21274154.349999998</v>
      </c>
      <c r="M82" s="32">
        <f t="shared" si="31"/>
        <v>36051809.649999999</v>
      </c>
      <c r="N82" s="32">
        <f t="shared" si="32"/>
        <v>36051809.649999999</v>
      </c>
      <c r="O82" s="32">
        <f t="shared" si="33"/>
        <v>0</v>
      </c>
    </row>
    <row r="83" spans="1:15" x14ac:dyDescent="0.3">
      <c r="A83" s="51">
        <v>40</v>
      </c>
      <c r="B83" s="196" t="str">
        <f t="shared" si="27"/>
        <v>Central Falls</v>
      </c>
      <c r="C83" s="209">
        <v>855545.22</v>
      </c>
      <c r="D83" s="209">
        <v>7558219.5899999999</v>
      </c>
      <c r="E83" s="209">
        <v>40926257</v>
      </c>
      <c r="F83" s="209">
        <v>2616912.16</v>
      </c>
      <c r="G83" s="209">
        <v>0</v>
      </c>
      <c r="H83" s="209">
        <v>570224.68000000005</v>
      </c>
      <c r="I83" s="209">
        <v>328462.67</v>
      </c>
      <c r="J83" s="33">
        <f t="shared" si="28"/>
        <v>8413764.8100000005</v>
      </c>
      <c r="K83" s="32">
        <f t="shared" si="29"/>
        <v>43543169.159999996</v>
      </c>
      <c r="L83" s="32">
        <f t="shared" si="30"/>
        <v>898687.35000000009</v>
      </c>
      <c r="M83" s="32">
        <f t="shared" si="31"/>
        <v>52855621.32</v>
      </c>
      <c r="N83" s="32">
        <f t="shared" si="32"/>
        <v>52855621.32</v>
      </c>
      <c r="O83" s="32">
        <f t="shared" si="33"/>
        <v>0</v>
      </c>
    </row>
    <row r="84" spans="1:15" x14ac:dyDescent="0.3">
      <c r="A84" s="51">
        <v>60</v>
      </c>
      <c r="B84" s="196" t="str">
        <f t="shared" si="27"/>
        <v>Coventry</v>
      </c>
      <c r="C84" s="209">
        <v>750518.26</v>
      </c>
      <c r="D84" s="209">
        <v>3316999.14</v>
      </c>
      <c r="E84" s="209">
        <v>22806944</v>
      </c>
      <c r="F84" s="209">
        <v>258413.21</v>
      </c>
      <c r="G84" s="209">
        <v>45960114.899999999</v>
      </c>
      <c r="H84" s="209">
        <v>200462.66</v>
      </c>
      <c r="I84" s="209">
        <v>1992309.42</v>
      </c>
      <c r="J84" s="33">
        <f t="shared" si="28"/>
        <v>4067517.4000000004</v>
      </c>
      <c r="K84" s="32">
        <f t="shared" si="29"/>
        <v>23065357.210000001</v>
      </c>
      <c r="L84" s="32">
        <f t="shared" si="30"/>
        <v>48152886.979999997</v>
      </c>
      <c r="M84" s="32">
        <f t="shared" si="31"/>
        <v>75285761.590000004</v>
      </c>
      <c r="N84" s="32">
        <f t="shared" si="32"/>
        <v>75285761.590000004</v>
      </c>
      <c r="O84" s="32">
        <f t="shared" si="33"/>
        <v>0</v>
      </c>
    </row>
    <row r="85" spans="1:15" x14ac:dyDescent="0.3">
      <c r="A85" s="51">
        <v>70</v>
      </c>
      <c r="B85" s="196" t="str">
        <f t="shared" si="27"/>
        <v>Cranston</v>
      </c>
      <c r="C85" s="209">
        <v>1505274.8799999999</v>
      </c>
      <c r="D85" s="209">
        <v>10574407.890000001</v>
      </c>
      <c r="E85" s="209">
        <v>61037669</v>
      </c>
      <c r="F85" s="209">
        <v>806593.5</v>
      </c>
      <c r="G85" s="209">
        <v>93896822</v>
      </c>
      <c r="H85" s="209">
        <v>244279.27</v>
      </c>
      <c r="I85" s="209">
        <v>2713437.33</v>
      </c>
      <c r="J85" s="33">
        <f t="shared" si="28"/>
        <v>12079682.77</v>
      </c>
      <c r="K85" s="32">
        <f t="shared" si="29"/>
        <v>61844262.5</v>
      </c>
      <c r="L85" s="32">
        <f t="shared" si="30"/>
        <v>96854538.599999994</v>
      </c>
      <c r="M85" s="32">
        <f t="shared" si="31"/>
        <v>170778483.87</v>
      </c>
      <c r="N85" s="32">
        <f t="shared" si="32"/>
        <v>170778483.86999997</v>
      </c>
      <c r="O85" s="32">
        <f t="shared" si="33"/>
        <v>0</v>
      </c>
    </row>
    <row r="86" spans="1:15" x14ac:dyDescent="0.3">
      <c r="A86" s="51">
        <v>80</v>
      </c>
      <c r="B86" s="196" t="str">
        <f t="shared" si="27"/>
        <v>Cumberland</v>
      </c>
      <c r="C86" s="209">
        <v>565168.9</v>
      </c>
      <c r="D86" s="209">
        <v>3964794.21</v>
      </c>
      <c r="E86" s="209">
        <v>20687833</v>
      </c>
      <c r="F86" s="209">
        <v>76480.149999999994</v>
      </c>
      <c r="G86" s="209">
        <v>45111075</v>
      </c>
      <c r="H86" s="209">
        <v>0</v>
      </c>
      <c r="I86" s="209">
        <v>1825521.69</v>
      </c>
      <c r="J86" s="33">
        <f t="shared" si="28"/>
        <v>4529963.1100000003</v>
      </c>
      <c r="K86" s="32">
        <f t="shared" si="29"/>
        <v>20764313.149999999</v>
      </c>
      <c r="L86" s="32">
        <f t="shared" si="30"/>
        <v>46936596.689999998</v>
      </c>
      <c r="M86" s="32">
        <f t="shared" si="31"/>
        <v>72230872.949999988</v>
      </c>
      <c r="N86" s="32">
        <f t="shared" si="32"/>
        <v>72230872.949999988</v>
      </c>
      <c r="O86" s="32">
        <f t="shared" si="33"/>
        <v>0</v>
      </c>
    </row>
    <row r="87" spans="1:15" x14ac:dyDescent="0.3">
      <c r="A87" s="51">
        <v>90</v>
      </c>
      <c r="B87" s="196" t="str">
        <f t="shared" si="27"/>
        <v>East Greenwich</v>
      </c>
      <c r="C87" s="209">
        <v>357747.67</v>
      </c>
      <c r="D87" s="209">
        <v>912920.1</v>
      </c>
      <c r="E87" s="209">
        <v>3091316</v>
      </c>
      <c r="F87" s="209">
        <v>243949.55</v>
      </c>
      <c r="G87" s="209">
        <v>35340811.979999997</v>
      </c>
      <c r="H87" s="209">
        <v>5949</v>
      </c>
      <c r="I87" s="209">
        <v>913819.52</v>
      </c>
      <c r="J87" s="33">
        <f t="shared" si="28"/>
        <v>1270667.77</v>
      </c>
      <c r="K87" s="32">
        <f t="shared" si="29"/>
        <v>3335265.55</v>
      </c>
      <c r="L87" s="32">
        <f t="shared" si="30"/>
        <v>36260580.5</v>
      </c>
      <c r="M87" s="32">
        <f t="shared" si="31"/>
        <v>40866513.82</v>
      </c>
      <c r="N87" s="32">
        <f t="shared" si="32"/>
        <v>40866513.82</v>
      </c>
      <c r="O87" s="32">
        <f t="shared" si="33"/>
        <v>0</v>
      </c>
    </row>
    <row r="88" spans="1:15" x14ac:dyDescent="0.3">
      <c r="A88" s="52">
        <v>100</v>
      </c>
      <c r="B88" s="196" t="str">
        <f t="shared" si="27"/>
        <v>E Providence</v>
      </c>
      <c r="C88" s="209">
        <v>1550693.01</v>
      </c>
      <c r="D88" s="209">
        <v>4537436.38</v>
      </c>
      <c r="E88" s="209">
        <v>37033012.390000001</v>
      </c>
      <c r="F88" s="209">
        <v>1810369.09</v>
      </c>
      <c r="G88" s="209">
        <v>46903175.359999999</v>
      </c>
      <c r="H88" s="209">
        <v>78614.33</v>
      </c>
      <c r="I88" s="209">
        <v>1372533.24</v>
      </c>
      <c r="J88" s="33">
        <f t="shared" si="28"/>
        <v>6088129.3899999997</v>
      </c>
      <c r="K88" s="32">
        <f t="shared" si="29"/>
        <v>38843381.480000004</v>
      </c>
      <c r="L88" s="32">
        <f t="shared" si="30"/>
        <v>48354322.93</v>
      </c>
      <c r="M88" s="32">
        <f t="shared" si="31"/>
        <v>93285833.800000012</v>
      </c>
      <c r="N88" s="32">
        <f t="shared" si="32"/>
        <v>93285833.799999997</v>
      </c>
      <c r="O88" s="32">
        <f t="shared" si="33"/>
        <v>0</v>
      </c>
    </row>
    <row r="89" spans="1:15" x14ac:dyDescent="0.3">
      <c r="A89" s="52">
        <v>120</v>
      </c>
      <c r="B89" s="196" t="str">
        <f t="shared" si="27"/>
        <v>Foster</v>
      </c>
      <c r="C89" s="209">
        <v>44470.96</v>
      </c>
      <c r="D89" s="209">
        <v>230684.2</v>
      </c>
      <c r="E89" s="209">
        <v>1145663</v>
      </c>
      <c r="F89" s="209">
        <v>141731.51</v>
      </c>
      <c r="G89" s="209">
        <v>3211818.96</v>
      </c>
      <c r="H89" s="209">
        <v>887.91</v>
      </c>
      <c r="I89" s="209">
        <v>54519.87</v>
      </c>
      <c r="J89" s="33">
        <f t="shared" si="28"/>
        <v>275155.16000000003</v>
      </c>
      <c r="K89" s="32">
        <f t="shared" si="29"/>
        <v>1287394.51</v>
      </c>
      <c r="L89" s="32">
        <f t="shared" si="30"/>
        <v>3267226.74</v>
      </c>
      <c r="M89" s="32">
        <f t="shared" si="31"/>
        <v>4829776.41</v>
      </c>
      <c r="N89" s="32">
        <f t="shared" si="32"/>
        <v>4829776.41</v>
      </c>
      <c r="O89" s="32">
        <f t="shared" si="33"/>
        <v>0</v>
      </c>
    </row>
    <row r="90" spans="1:15" x14ac:dyDescent="0.3">
      <c r="A90" s="52">
        <v>130</v>
      </c>
      <c r="B90" s="196" t="str">
        <f t="shared" si="27"/>
        <v>Glocester</v>
      </c>
      <c r="C90" s="209">
        <v>55639.33</v>
      </c>
      <c r="D90" s="209">
        <v>427117.15</v>
      </c>
      <c r="E90" s="209">
        <v>2318831</v>
      </c>
      <c r="F90" s="209">
        <v>2064.5700000000002</v>
      </c>
      <c r="G90" s="209">
        <v>6372035</v>
      </c>
      <c r="H90" s="209">
        <v>1000</v>
      </c>
      <c r="I90" s="209">
        <v>151457.76</v>
      </c>
      <c r="J90" s="33">
        <f t="shared" si="28"/>
        <v>482756.48000000004</v>
      </c>
      <c r="K90" s="32">
        <f t="shared" si="29"/>
        <v>2320895.5699999998</v>
      </c>
      <c r="L90" s="32">
        <f t="shared" si="30"/>
        <v>6524492.7599999998</v>
      </c>
      <c r="M90" s="32">
        <f t="shared" si="31"/>
        <v>9328144.8099999987</v>
      </c>
      <c r="N90" s="32">
        <f t="shared" si="32"/>
        <v>9328144.8100000005</v>
      </c>
      <c r="O90" s="32">
        <f t="shared" si="33"/>
        <v>0</v>
      </c>
    </row>
    <row r="91" spans="1:15" x14ac:dyDescent="0.3">
      <c r="A91" s="52">
        <v>150</v>
      </c>
      <c r="B91" s="196" t="str">
        <f t="shared" si="27"/>
        <v>Jamestown</v>
      </c>
      <c r="C91" s="209">
        <v>230810.35</v>
      </c>
      <c r="D91" s="209">
        <v>353171.39</v>
      </c>
      <c r="E91" s="209">
        <v>523180.84</v>
      </c>
      <c r="F91" s="209">
        <v>1567.56</v>
      </c>
      <c r="G91" s="209">
        <v>11665624</v>
      </c>
      <c r="H91" s="209">
        <v>3590.12</v>
      </c>
      <c r="I91" s="209">
        <v>162509.21</v>
      </c>
      <c r="J91" s="33">
        <f t="shared" si="28"/>
        <v>583981.74</v>
      </c>
      <c r="K91" s="32">
        <f t="shared" si="29"/>
        <v>524748.4</v>
      </c>
      <c r="L91" s="32">
        <f t="shared" si="30"/>
        <v>11831723.33</v>
      </c>
      <c r="M91" s="32">
        <f t="shared" si="31"/>
        <v>12940453.470000001</v>
      </c>
      <c r="N91" s="32">
        <f t="shared" si="32"/>
        <v>12940453.469999999</v>
      </c>
      <c r="O91" s="32">
        <f t="shared" si="33"/>
        <v>0</v>
      </c>
    </row>
    <row r="92" spans="1:15" x14ac:dyDescent="0.3">
      <c r="A92" s="52">
        <v>160</v>
      </c>
      <c r="B92" s="196" t="str">
        <f t="shared" si="27"/>
        <v>Johnston</v>
      </c>
      <c r="C92" s="209">
        <v>835472.64</v>
      </c>
      <c r="D92" s="209">
        <v>2837188.51</v>
      </c>
      <c r="E92" s="209">
        <v>18120660</v>
      </c>
      <c r="F92" s="209">
        <v>227710.09</v>
      </c>
      <c r="G92" s="209">
        <v>37529014.630000003</v>
      </c>
      <c r="H92" s="209">
        <v>82667.759999999995</v>
      </c>
      <c r="I92" s="209">
        <v>943771.76</v>
      </c>
      <c r="J92" s="33">
        <f t="shared" si="28"/>
        <v>3672661.15</v>
      </c>
      <c r="K92" s="32">
        <f t="shared" si="29"/>
        <v>18348370.09</v>
      </c>
      <c r="L92" s="32">
        <f t="shared" si="30"/>
        <v>38555454.149999999</v>
      </c>
      <c r="M92" s="32">
        <f t="shared" si="31"/>
        <v>60576485.390000001</v>
      </c>
      <c r="N92" s="32">
        <f t="shared" si="32"/>
        <v>60576485.390000001</v>
      </c>
      <c r="O92" s="32">
        <f t="shared" si="33"/>
        <v>0</v>
      </c>
    </row>
    <row r="93" spans="1:15" x14ac:dyDescent="0.3">
      <c r="A93" s="52">
        <v>170</v>
      </c>
      <c r="B93" s="196" t="str">
        <f t="shared" si="27"/>
        <v>Lincoln</v>
      </c>
      <c r="C93" s="209">
        <v>710558.59</v>
      </c>
      <c r="D93" s="209">
        <v>1641895.09</v>
      </c>
      <c r="E93" s="209">
        <v>12323166</v>
      </c>
      <c r="F93" s="209">
        <v>475058.23</v>
      </c>
      <c r="G93" s="209">
        <v>41786267</v>
      </c>
      <c r="H93" s="209">
        <v>1981.99</v>
      </c>
      <c r="I93" s="209">
        <v>649148.89</v>
      </c>
      <c r="J93" s="33">
        <f t="shared" si="28"/>
        <v>2352453.6800000002</v>
      </c>
      <c r="K93" s="32">
        <f t="shared" si="29"/>
        <v>12798224.23</v>
      </c>
      <c r="L93" s="32">
        <f t="shared" si="30"/>
        <v>42437397.880000003</v>
      </c>
      <c r="M93" s="32">
        <f t="shared" si="31"/>
        <v>57588075.790000007</v>
      </c>
      <c r="N93" s="32">
        <f t="shared" si="32"/>
        <v>57588075.789999999</v>
      </c>
      <c r="O93" s="32">
        <f t="shared" si="33"/>
        <v>0</v>
      </c>
    </row>
    <row r="94" spans="1:15" x14ac:dyDescent="0.3">
      <c r="A94" s="52">
        <v>180</v>
      </c>
      <c r="B94" s="196" t="str">
        <f t="shared" si="27"/>
        <v>Little Compton</v>
      </c>
      <c r="C94" s="209">
        <v>17144.66</v>
      </c>
      <c r="D94" s="209">
        <v>176149.72</v>
      </c>
      <c r="E94" s="209">
        <v>357321.09</v>
      </c>
      <c r="F94" s="209">
        <v>18283.64</v>
      </c>
      <c r="G94" s="209">
        <v>6887302</v>
      </c>
      <c r="H94" s="209">
        <v>11090</v>
      </c>
      <c r="I94" s="209">
        <v>78500.92</v>
      </c>
      <c r="J94" s="33">
        <f t="shared" si="28"/>
        <v>193294.38</v>
      </c>
      <c r="K94" s="32">
        <f t="shared" si="29"/>
        <v>375604.73000000004</v>
      </c>
      <c r="L94" s="32">
        <f t="shared" si="30"/>
        <v>6976892.9199999999</v>
      </c>
      <c r="M94" s="32">
        <f t="shared" si="31"/>
        <v>7545792.0300000003</v>
      </c>
      <c r="N94" s="32">
        <f t="shared" si="32"/>
        <v>7545792.0300000003</v>
      </c>
      <c r="O94" s="32">
        <f t="shared" si="33"/>
        <v>0</v>
      </c>
    </row>
    <row r="95" spans="1:15" x14ac:dyDescent="0.3">
      <c r="A95" s="52">
        <v>190</v>
      </c>
      <c r="B95" s="196" t="str">
        <f t="shared" si="27"/>
        <v>Middletown</v>
      </c>
      <c r="C95" s="209">
        <v>1269843.98</v>
      </c>
      <c r="D95" s="209">
        <v>1599450.87</v>
      </c>
      <c r="E95" s="209">
        <v>7975637</v>
      </c>
      <c r="F95" s="209">
        <v>59723.54</v>
      </c>
      <c r="G95" s="209">
        <v>26510694</v>
      </c>
      <c r="H95" s="209">
        <v>95963.48</v>
      </c>
      <c r="I95" s="209">
        <v>1013416.66</v>
      </c>
      <c r="J95" s="33">
        <f t="shared" si="28"/>
        <v>2869294.85</v>
      </c>
      <c r="K95" s="32">
        <f t="shared" si="29"/>
        <v>8035360.54</v>
      </c>
      <c r="L95" s="32">
        <f t="shared" si="30"/>
        <v>27620074.140000001</v>
      </c>
      <c r="M95" s="32">
        <f t="shared" si="31"/>
        <v>38524729.530000001</v>
      </c>
      <c r="N95" s="32">
        <f t="shared" si="32"/>
        <v>38524729.530000001</v>
      </c>
      <c r="O95" s="32">
        <f t="shared" si="33"/>
        <v>0</v>
      </c>
    </row>
    <row r="96" spans="1:15" x14ac:dyDescent="0.3">
      <c r="A96" s="52">
        <v>200</v>
      </c>
      <c r="B96" s="196" t="str">
        <f t="shared" si="27"/>
        <v>Narragansett</v>
      </c>
      <c r="C96" s="209">
        <v>287363.73</v>
      </c>
      <c r="D96" s="209">
        <v>906513.55</v>
      </c>
      <c r="E96" s="209">
        <v>2313574</v>
      </c>
      <c r="F96" s="209">
        <v>204588.68</v>
      </c>
      <c r="G96" s="209">
        <v>26046813</v>
      </c>
      <c r="H96" s="209">
        <v>74944.62</v>
      </c>
      <c r="I96" s="209">
        <v>1309749.26</v>
      </c>
      <c r="J96" s="33">
        <f t="shared" si="28"/>
        <v>1193877.28</v>
      </c>
      <c r="K96" s="32">
        <f t="shared" si="29"/>
        <v>2518162.6800000002</v>
      </c>
      <c r="L96" s="32">
        <f t="shared" si="30"/>
        <v>27431506.880000003</v>
      </c>
      <c r="M96" s="32">
        <f t="shared" si="31"/>
        <v>31143546.840000004</v>
      </c>
      <c r="N96" s="32">
        <f t="shared" si="32"/>
        <v>31143546.84</v>
      </c>
      <c r="O96" s="32">
        <f t="shared" si="33"/>
        <v>0</v>
      </c>
    </row>
    <row r="97" spans="1:15" x14ac:dyDescent="0.3">
      <c r="A97" s="52">
        <v>210</v>
      </c>
      <c r="B97" s="196" t="str">
        <f t="shared" si="27"/>
        <v>Newport</v>
      </c>
      <c r="C97" s="209">
        <v>1219732.22</v>
      </c>
      <c r="D97" s="209">
        <v>3433837.96</v>
      </c>
      <c r="E97" s="209">
        <v>12409309</v>
      </c>
      <c r="F97" s="209">
        <v>229389.63</v>
      </c>
      <c r="G97" s="209">
        <v>25968779</v>
      </c>
      <c r="H97" s="209">
        <v>465487.55</v>
      </c>
      <c r="I97" s="209">
        <v>3042498.52</v>
      </c>
      <c r="J97" s="33">
        <f t="shared" si="28"/>
        <v>4653570.18</v>
      </c>
      <c r="K97" s="32">
        <f t="shared" si="29"/>
        <v>12638698.630000001</v>
      </c>
      <c r="L97" s="32">
        <f t="shared" si="30"/>
        <v>29476765.07</v>
      </c>
      <c r="M97" s="32">
        <f t="shared" si="31"/>
        <v>46769033.880000003</v>
      </c>
      <c r="N97" s="32">
        <f t="shared" si="32"/>
        <v>46769033.880000003</v>
      </c>
      <c r="O97" s="32">
        <f t="shared" si="33"/>
        <v>0</v>
      </c>
    </row>
    <row r="98" spans="1:15" x14ac:dyDescent="0.3">
      <c r="A98" s="52">
        <v>220</v>
      </c>
      <c r="B98" s="196" t="str">
        <f t="shared" si="27"/>
        <v>New Shoreham</v>
      </c>
      <c r="C98" s="209">
        <v>25099.27</v>
      </c>
      <c r="D98" s="209">
        <v>81751.740000000005</v>
      </c>
      <c r="E98" s="209">
        <v>156532</v>
      </c>
      <c r="F98" s="209">
        <v>578.48</v>
      </c>
      <c r="G98" s="209">
        <v>4889627</v>
      </c>
      <c r="H98" s="209">
        <v>447.66</v>
      </c>
      <c r="I98" s="209">
        <v>60463.12</v>
      </c>
      <c r="J98" s="33">
        <f t="shared" si="28"/>
        <v>106851.01000000001</v>
      </c>
      <c r="K98" s="32">
        <f t="shared" si="29"/>
        <v>157110.48000000001</v>
      </c>
      <c r="L98" s="32">
        <f t="shared" si="30"/>
        <v>4950537.78</v>
      </c>
      <c r="M98" s="32">
        <f t="shared" si="31"/>
        <v>5214499.2700000005</v>
      </c>
      <c r="N98" s="32">
        <f t="shared" si="32"/>
        <v>5214499.2699999996</v>
      </c>
      <c r="O98" s="32">
        <f t="shared" si="33"/>
        <v>0</v>
      </c>
    </row>
    <row r="99" spans="1:15" x14ac:dyDescent="0.3">
      <c r="A99" s="52">
        <v>230</v>
      </c>
      <c r="B99" s="196" t="str">
        <f t="shared" si="27"/>
        <v>North Kingstown</v>
      </c>
      <c r="C99" s="209">
        <v>428030.66</v>
      </c>
      <c r="D99" s="209">
        <v>2519019.7000000002</v>
      </c>
      <c r="E99" s="209">
        <v>10127402.18</v>
      </c>
      <c r="F99" s="209">
        <v>121962.81</v>
      </c>
      <c r="G99" s="209">
        <v>52580833.030000001</v>
      </c>
      <c r="H99" s="209">
        <v>130290.47</v>
      </c>
      <c r="I99" s="209">
        <v>5094737.63</v>
      </c>
      <c r="J99" s="33">
        <f t="shared" si="28"/>
        <v>2947050.3600000003</v>
      </c>
      <c r="K99" s="32">
        <f t="shared" si="29"/>
        <v>10249364.99</v>
      </c>
      <c r="L99" s="32">
        <f t="shared" si="30"/>
        <v>57805861.130000003</v>
      </c>
      <c r="M99" s="32">
        <f t="shared" si="31"/>
        <v>71002276.480000004</v>
      </c>
      <c r="N99" s="32">
        <f t="shared" si="32"/>
        <v>71002276.480000004</v>
      </c>
      <c r="O99" s="32">
        <f t="shared" si="33"/>
        <v>0</v>
      </c>
    </row>
    <row r="100" spans="1:15" x14ac:dyDescent="0.3">
      <c r="A100" s="52">
        <v>240</v>
      </c>
      <c r="B100" s="196" t="str">
        <f t="shared" si="27"/>
        <v>North Providence</v>
      </c>
      <c r="C100" s="209">
        <v>998084.98</v>
      </c>
      <c r="D100" s="209">
        <v>2724711.41</v>
      </c>
      <c r="E100" s="209">
        <v>23283991.690000001</v>
      </c>
      <c r="F100" s="209">
        <v>312235.12</v>
      </c>
      <c r="G100" s="209">
        <v>32550260</v>
      </c>
      <c r="H100" s="209">
        <v>136648.85</v>
      </c>
      <c r="I100" s="209">
        <v>734151.92</v>
      </c>
      <c r="J100" s="33">
        <f t="shared" si="28"/>
        <v>3722796.39</v>
      </c>
      <c r="K100" s="32">
        <f t="shared" si="29"/>
        <v>23596226.810000002</v>
      </c>
      <c r="L100" s="32">
        <f t="shared" si="30"/>
        <v>33421060.770000003</v>
      </c>
      <c r="M100" s="32">
        <f t="shared" si="31"/>
        <v>60740083.970000006</v>
      </c>
      <c r="N100" s="32">
        <f t="shared" si="32"/>
        <v>60740083.969999999</v>
      </c>
      <c r="O100" s="32">
        <f t="shared" si="33"/>
        <v>0</v>
      </c>
    </row>
    <row r="101" spans="1:15" x14ac:dyDescent="0.3">
      <c r="A101" s="52">
        <v>250</v>
      </c>
      <c r="B101" s="196" t="str">
        <f t="shared" si="27"/>
        <v>North Smithfield</v>
      </c>
      <c r="C101" s="209">
        <v>274289.36</v>
      </c>
      <c r="D101" s="209">
        <v>891859.19</v>
      </c>
      <c r="E101" s="209">
        <v>6202683</v>
      </c>
      <c r="F101" s="209">
        <v>98617.96</v>
      </c>
      <c r="G101" s="209">
        <v>19681526</v>
      </c>
      <c r="H101" s="209">
        <v>0</v>
      </c>
      <c r="I101" s="209">
        <v>593808.89</v>
      </c>
      <c r="J101" s="33">
        <f t="shared" si="28"/>
        <v>1166148.5499999998</v>
      </c>
      <c r="K101" s="32">
        <f t="shared" si="29"/>
        <v>6301300.96</v>
      </c>
      <c r="L101" s="32">
        <f t="shared" si="30"/>
        <v>20275334.890000001</v>
      </c>
      <c r="M101" s="32">
        <f t="shared" si="31"/>
        <v>27742784.399999999</v>
      </c>
      <c r="N101" s="32">
        <f t="shared" si="32"/>
        <v>27742784.399999999</v>
      </c>
      <c r="O101" s="32">
        <f t="shared" si="33"/>
        <v>0</v>
      </c>
    </row>
    <row r="102" spans="1:15" x14ac:dyDescent="0.3">
      <c r="A102" s="52">
        <v>260</v>
      </c>
      <c r="B102" s="196" t="str">
        <f t="shared" si="27"/>
        <v>Pawtucket</v>
      </c>
      <c r="C102" s="209">
        <v>1629227.66</v>
      </c>
      <c r="D102" s="209">
        <v>14146172.970000001</v>
      </c>
      <c r="E102" s="209">
        <v>87970085.030000001</v>
      </c>
      <c r="F102" s="209">
        <v>4252445.54</v>
      </c>
      <c r="G102" s="209">
        <v>31207632</v>
      </c>
      <c r="H102" s="209">
        <v>130507.1</v>
      </c>
      <c r="I102" s="209">
        <v>2076549.89</v>
      </c>
      <c r="J102" s="33">
        <f t="shared" si="28"/>
        <v>15775400.630000001</v>
      </c>
      <c r="K102" s="32">
        <f t="shared" si="29"/>
        <v>92222530.570000008</v>
      </c>
      <c r="L102" s="32">
        <f t="shared" si="30"/>
        <v>33414688.990000002</v>
      </c>
      <c r="M102" s="32">
        <f t="shared" si="31"/>
        <v>141412620.19</v>
      </c>
      <c r="N102" s="32">
        <f t="shared" si="32"/>
        <v>141412620.19</v>
      </c>
      <c r="O102" s="32">
        <f t="shared" si="33"/>
        <v>0</v>
      </c>
    </row>
    <row r="103" spans="1:15" x14ac:dyDescent="0.3">
      <c r="A103" s="52">
        <v>270</v>
      </c>
      <c r="B103" s="196" t="str">
        <f t="shared" si="27"/>
        <v>Portsmouth</v>
      </c>
      <c r="C103" s="209">
        <v>564206.18000000005</v>
      </c>
      <c r="D103" s="209">
        <v>1761348.89</v>
      </c>
      <c r="E103" s="209">
        <v>4280185</v>
      </c>
      <c r="F103" s="209">
        <v>107982.05</v>
      </c>
      <c r="G103" s="209">
        <v>32846243</v>
      </c>
      <c r="H103" s="209">
        <v>270971.21999999997</v>
      </c>
      <c r="I103" s="209">
        <v>2104116.62</v>
      </c>
      <c r="J103" s="33">
        <f t="shared" si="28"/>
        <v>2325555.0699999998</v>
      </c>
      <c r="K103" s="32">
        <f t="shared" si="29"/>
        <v>4388167.05</v>
      </c>
      <c r="L103" s="32">
        <f t="shared" si="30"/>
        <v>35221330.839999996</v>
      </c>
      <c r="M103" s="32">
        <f t="shared" si="31"/>
        <v>41935052.959999993</v>
      </c>
      <c r="N103" s="32">
        <f t="shared" si="32"/>
        <v>41935052.960000001</v>
      </c>
      <c r="O103" s="32">
        <f t="shared" si="33"/>
        <v>0</v>
      </c>
    </row>
    <row r="104" spans="1:15" x14ac:dyDescent="0.3">
      <c r="A104" s="52">
        <v>280</v>
      </c>
      <c r="B104" s="196" t="str">
        <f t="shared" si="27"/>
        <v>Providence</v>
      </c>
      <c r="C104" s="209">
        <v>5773527.8799999999</v>
      </c>
      <c r="D104" s="209">
        <v>46137130.420000002</v>
      </c>
      <c r="E104" s="209">
        <v>251791093</v>
      </c>
      <c r="F104" s="209">
        <v>2619591.89</v>
      </c>
      <c r="G104" s="209">
        <v>128546611.44</v>
      </c>
      <c r="H104" s="209">
        <v>736481.48</v>
      </c>
      <c r="I104" s="209">
        <v>3448436.96</v>
      </c>
      <c r="J104" s="33">
        <f t="shared" si="28"/>
        <v>51910658.300000004</v>
      </c>
      <c r="K104" s="32">
        <f t="shared" si="29"/>
        <v>254410684.88999999</v>
      </c>
      <c r="L104" s="32">
        <f t="shared" si="30"/>
        <v>132731529.88</v>
      </c>
      <c r="M104" s="32">
        <f t="shared" si="31"/>
        <v>439052873.06999999</v>
      </c>
      <c r="N104" s="32">
        <f t="shared" si="32"/>
        <v>439052873.06999999</v>
      </c>
      <c r="O104" s="32">
        <f t="shared" si="33"/>
        <v>0</v>
      </c>
    </row>
    <row r="105" spans="1:15" x14ac:dyDescent="0.3">
      <c r="A105" s="52">
        <v>300</v>
      </c>
      <c r="B105" s="196" t="str">
        <f t="shared" si="27"/>
        <v>Scituate</v>
      </c>
      <c r="C105" s="209">
        <v>101521.85</v>
      </c>
      <c r="D105" s="209">
        <v>1002883.11</v>
      </c>
      <c r="E105" s="209">
        <v>3335256</v>
      </c>
      <c r="F105" s="209">
        <v>123834.25</v>
      </c>
      <c r="G105" s="209">
        <v>19344576</v>
      </c>
      <c r="H105" s="209">
        <v>98193.26</v>
      </c>
      <c r="I105" s="209">
        <v>223256.42</v>
      </c>
      <c r="J105" s="33">
        <f t="shared" si="28"/>
        <v>1104404.96</v>
      </c>
      <c r="K105" s="32">
        <f t="shared" si="29"/>
        <v>3459090.25</v>
      </c>
      <c r="L105" s="32">
        <f t="shared" si="30"/>
        <v>19666025.680000003</v>
      </c>
      <c r="M105" s="32">
        <f t="shared" si="31"/>
        <v>24229520.890000004</v>
      </c>
      <c r="N105" s="32">
        <f t="shared" si="32"/>
        <v>24229520.890000001</v>
      </c>
      <c r="O105" s="32">
        <f t="shared" si="33"/>
        <v>0</v>
      </c>
    </row>
    <row r="106" spans="1:15" x14ac:dyDescent="0.3">
      <c r="A106" s="52">
        <v>310</v>
      </c>
      <c r="B106" s="196" t="str">
        <f t="shared" si="27"/>
        <v>Smithfield</v>
      </c>
      <c r="C106" s="209">
        <v>293255.24</v>
      </c>
      <c r="D106" s="209">
        <v>1293946.94</v>
      </c>
      <c r="E106" s="209">
        <v>7778638</v>
      </c>
      <c r="F106" s="209">
        <v>43799.66</v>
      </c>
      <c r="G106" s="209">
        <v>31677808</v>
      </c>
      <c r="H106" s="209">
        <v>44784.27</v>
      </c>
      <c r="I106" s="209">
        <v>631865.19999999995</v>
      </c>
      <c r="J106" s="33">
        <f t="shared" si="28"/>
        <v>1587202.18</v>
      </c>
      <c r="K106" s="32">
        <f t="shared" si="29"/>
        <v>7822437.6600000001</v>
      </c>
      <c r="L106" s="32">
        <f t="shared" si="30"/>
        <v>32354457.469999999</v>
      </c>
      <c r="M106" s="32">
        <f t="shared" si="31"/>
        <v>41764097.310000002</v>
      </c>
      <c r="N106" s="32">
        <f t="shared" si="32"/>
        <v>41764097.310000002</v>
      </c>
      <c r="O106" s="32">
        <f t="shared" si="33"/>
        <v>0</v>
      </c>
    </row>
    <row r="107" spans="1:15" x14ac:dyDescent="0.3">
      <c r="A107" s="52">
        <v>320</v>
      </c>
      <c r="B107" s="196" t="str">
        <f t="shared" si="27"/>
        <v>South Kingstown</v>
      </c>
      <c r="C107" s="209">
        <v>448659.19</v>
      </c>
      <c r="D107" s="209">
        <v>1783129.4</v>
      </c>
      <c r="E107" s="209">
        <v>6156775</v>
      </c>
      <c r="F107" s="209">
        <v>52074.91</v>
      </c>
      <c r="G107" s="209">
        <v>53952664</v>
      </c>
      <c r="H107" s="209">
        <v>18388.580000000002</v>
      </c>
      <c r="I107" s="209">
        <v>1658303.74</v>
      </c>
      <c r="J107" s="33">
        <f t="shared" si="28"/>
        <v>2231788.59</v>
      </c>
      <c r="K107" s="32">
        <f t="shared" si="29"/>
        <v>6208849.9100000001</v>
      </c>
      <c r="L107" s="32">
        <f t="shared" si="30"/>
        <v>55629356.32</v>
      </c>
      <c r="M107" s="32">
        <f t="shared" si="31"/>
        <v>64069994.82</v>
      </c>
      <c r="N107" s="32">
        <f t="shared" si="32"/>
        <v>64069994.82</v>
      </c>
      <c r="O107" s="32">
        <f t="shared" si="33"/>
        <v>0</v>
      </c>
    </row>
    <row r="108" spans="1:15" x14ac:dyDescent="0.3">
      <c r="A108" s="52">
        <v>330</v>
      </c>
      <c r="B108" s="196" t="str">
        <f t="shared" si="27"/>
        <v>Tiverton</v>
      </c>
      <c r="C108" s="209">
        <v>1472935.3</v>
      </c>
      <c r="D108" s="209">
        <v>1191180.96</v>
      </c>
      <c r="E108" s="209">
        <v>6778118</v>
      </c>
      <c r="F108" s="209">
        <v>48861.13</v>
      </c>
      <c r="G108" s="209">
        <v>23455250</v>
      </c>
      <c r="H108" s="209">
        <v>29210.55</v>
      </c>
      <c r="I108" s="209">
        <v>369985.4</v>
      </c>
      <c r="J108" s="33">
        <f t="shared" si="28"/>
        <v>2664116.2599999998</v>
      </c>
      <c r="K108" s="32">
        <f t="shared" si="29"/>
        <v>6826979.1299999999</v>
      </c>
      <c r="L108" s="32">
        <f t="shared" si="30"/>
        <v>23854445.949999999</v>
      </c>
      <c r="M108" s="32">
        <f t="shared" si="31"/>
        <v>33345541.34</v>
      </c>
      <c r="N108" s="32">
        <f t="shared" si="32"/>
        <v>33345541.34</v>
      </c>
      <c r="O108" s="32">
        <f t="shared" si="33"/>
        <v>0</v>
      </c>
    </row>
    <row r="109" spans="1:15" x14ac:dyDescent="0.3">
      <c r="A109" s="52">
        <v>350</v>
      </c>
      <c r="B109" s="196" t="str">
        <f t="shared" si="27"/>
        <v>Warwick</v>
      </c>
      <c r="C109" s="209">
        <v>1638723.13</v>
      </c>
      <c r="D109" s="209">
        <v>7151025.7300000004</v>
      </c>
      <c r="E109" s="209">
        <v>37360492</v>
      </c>
      <c r="F109" s="209">
        <v>692096.46</v>
      </c>
      <c r="G109" s="209">
        <v>123982479</v>
      </c>
      <c r="H109" s="209">
        <v>278416.27</v>
      </c>
      <c r="I109" s="209">
        <v>2753439.62</v>
      </c>
      <c r="J109" s="33">
        <f t="shared" si="28"/>
        <v>8789748.8599999994</v>
      </c>
      <c r="K109" s="32">
        <f t="shared" si="29"/>
        <v>38052588.460000001</v>
      </c>
      <c r="L109" s="32">
        <f t="shared" si="30"/>
        <v>127014334.89</v>
      </c>
      <c r="M109" s="32">
        <f t="shared" si="31"/>
        <v>173856672.21000001</v>
      </c>
      <c r="N109" s="32">
        <f t="shared" si="32"/>
        <v>173856672.21000001</v>
      </c>
      <c r="O109" s="32">
        <f t="shared" si="33"/>
        <v>0</v>
      </c>
    </row>
    <row r="110" spans="1:15" x14ac:dyDescent="0.3">
      <c r="A110" s="52">
        <v>360</v>
      </c>
      <c r="B110" s="196" t="str">
        <f t="shared" si="27"/>
        <v>Westerly</v>
      </c>
      <c r="C110" s="209">
        <v>1158803.3400000001</v>
      </c>
      <c r="D110" s="209">
        <v>2267670.42</v>
      </c>
      <c r="E110" s="209">
        <v>8766267</v>
      </c>
      <c r="F110" s="209">
        <v>422404.27</v>
      </c>
      <c r="G110" s="209">
        <v>47543318</v>
      </c>
      <c r="H110" s="209">
        <v>158326.29999999999</v>
      </c>
      <c r="I110" s="209">
        <v>837885.53</v>
      </c>
      <c r="J110" s="33">
        <f t="shared" si="28"/>
        <v>3426473.76</v>
      </c>
      <c r="K110" s="32">
        <f t="shared" si="29"/>
        <v>9188671.2699999996</v>
      </c>
      <c r="L110" s="32">
        <f t="shared" si="30"/>
        <v>48539529.829999998</v>
      </c>
      <c r="M110" s="32">
        <f t="shared" si="31"/>
        <v>61154674.859999999</v>
      </c>
      <c r="N110" s="32">
        <f t="shared" si="32"/>
        <v>61154674.859999999</v>
      </c>
      <c r="O110" s="32">
        <f t="shared" si="33"/>
        <v>0</v>
      </c>
    </row>
    <row r="111" spans="1:15" x14ac:dyDescent="0.3">
      <c r="A111" s="52">
        <v>380</v>
      </c>
      <c r="B111" s="196" t="str">
        <f t="shared" si="27"/>
        <v>W Warwick</v>
      </c>
      <c r="C111" s="209">
        <v>949250.71</v>
      </c>
      <c r="D111" s="209">
        <v>3582856.98</v>
      </c>
      <c r="E111" s="209">
        <v>26130629</v>
      </c>
      <c r="F111" s="209">
        <v>132544.76999999999</v>
      </c>
      <c r="G111" s="209">
        <v>31557516</v>
      </c>
      <c r="H111" s="209">
        <v>46323.99</v>
      </c>
      <c r="I111" s="209">
        <v>661172.31999999995</v>
      </c>
      <c r="J111" s="33">
        <f t="shared" si="28"/>
        <v>4532107.6899999995</v>
      </c>
      <c r="K111" s="32">
        <f t="shared" si="29"/>
        <v>26263173.77</v>
      </c>
      <c r="L111" s="32">
        <f t="shared" si="30"/>
        <v>32265012.309999999</v>
      </c>
      <c r="M111" s="32">
        <f t="shared" si="31"/>
        <v>63060293.769999996</v>
      </c>
      <c r="N111" s="32">
        <f t="shared" si="32"/>
        <v>63060293.769999996</v>
      </c>
      <c r="O111" s="32">
        <f t="shared" si="33"/>
        <v>0</v>
      </c>
    </row>
    <row r="112" spans="1:15" x14ac:dyDescent="0.3">
      <c r="A112" s="52">
        <v>390</v>
      </c>
      <c r="B112" s="196" t="str">
        <f t="shared" si="27"/>
        <v>Woonsocket</v>
      </c>
      <c r="C112" s="209">
        <v>2399330.2599999998</v>
      </c>
      <c r="D112" s="209">
        <v>11494260.970000001</v>
      </c>
      <c r="E112" s="209">
        <v>62295720</v>
      </c>
      <c r="F112" s="209">
        <v>1506093</v>
      </c>
      <c r="G112" s="209">
        <v>16166330</v>
      </c>
      <c r="H112" s="209">
        <v>333348.02</v>
      </c>
      <c r="I112" s="209">
        <v>1150949.29</v>
      </c>
      <c r="J112" s="33">
        <f t="shared" si="28"/>
        <v>13893591.23</v>
      </c>
      <c r="K112" s="32">
        <f t="shared" si="29"/>
        <v>63801813</v>
      </c>
      <c r="L112" s="32">
        <f t="shared" si="30"/>
        <v>17650627.309999999</v>
      </c>
      <c r="M112" s="32">
        <f t="shared" si="31"/>
        <v>95346031.540000007</v>
      </c>
      <c r="N112" s="32">
        <f t="shared" si="32"/>
        <v>95346031.540000007</v>
      </c>
      <c r="O112" s="32">
        <f t="shared" si="33"/>
        <v>0</v>
      </c>
    </row>
    <row r="113" spans="1:15" x14ac:dyDescent="0.3">
      <c r="A113" s="52">
        <v>400</v>
      </c>
      <c r="B113" s="196" t="str">
        <f t="shared" ref="B113:B114" si="34">VLOOKUP(A113,num,15)</f>
        <v>Davies</v>
      </c>
      <c r="C113" s="209">
        <v>0</v>
      </c>
      <c r="D113" s="209">
        <v>1279863.6399999999</v>
      </c>
      <c r="E113" s="209">
        <v>13658087</v>
      </c>
      <c r="F113" s="209">
        <v>379623.73</v>
      </c>
      <c r="G113" s="209">
        <v>0</v>
      </c>
      <c r="H113" s="209">
        <v>56400</v>
      </c>
      <c r="I113" s="209">
        <v>3708701.72</v>
      </c>
      <c r="J113" s="33">
        <f t="shared" si="28"/>
        <v>1279863.6399999999</v>
      </c>
      <c r="K113" s="32">
        <f t="shared" si="29"/>
        <v>14037710.73</v>
      </c>
      <c r="L113" s="32">
        <f t="shared" si="30"/>
        <v>3765101.72</v>
      </c>
      <c r="M113" s="32">
        <f t="shared" si="31"/>
        <v>19082676.09</v>
      </c>
      <c r="N113" s="32">
        <f t="shared" ref="N113:N144" si="35">G42</f>
        <v>19082676.090000004</v>
      </c>
      <c r="O113" s="32">
        <f t="shared" si="33"/>
        <v>0</v>
      </c>
    </row>
    <row r="114" spans="1:15" x14ac:dyDescent="0.3">
      <c r="A114" s="52">
        <v>410</v>
      </c>
      <c r="B114" s="196" t="str">
        <f t="shared" si="34"/>
        <v>Deaf</v>
      </c>
      <c r="C114" s="209">
        <v>79656.509999999995</v>
      </c>
      <c r="D114" s="209">
        <v>277652.73</v>
      </c>
      <c r="E114" s="209">
        <v>6570333</v>
      </c>
      <c r="F114" s="209">
        <v>0</v>
      </c>
      <c r="G114" s="209">
        <v>0</v>
      </c>
      <c r="H114" s="209">
        <v>0</v>
      </c>
      <c r="I114" s="209">
        <v>1076361.28</v>
      </c>
      <c r="J114" s="33">
        <f t="shared" si="28"/>
        <v>357309.24</v>
      </c>
      <c r="K114" s="32">
        <f t="shared" si="29"/>
        <v>6570333</v>
      </c>
      <c r="L114" s="32">
        <f t="shared" si="30"/>
        <v>1076361.28</v>
      </c>
      <c r="M114" s="32">
        <f t="shared" si="31"/>
        <v>8004003.5200000005</v>
      </c>
      <c r="N114" s="32">
        <f t="shared" si="35"/>
        <v>8004003.5199999996</v>
      </c>
      <c r="O114" s="32">
        <f t="shared" si="33"/>
        <v>0</v>
      </c>
    </row>
    <row r="115" spans="1:15" x14ac:dyDescent="0.3">
      <c r="A115" s="52">
        <v>420</v>
      </c>
      <c r="B115" s="196" t="s">
        <v>87</v>
      </c>
      <c r="C115" s="209">
        <v>142429.16</v>
      </c>
      <c r="D115" s="209">
        <v>1440056.78</v>
      </c>
      <c r="E115" s="209">
        <v>9351695</v>
      </c>
      <c r="F115" s="209">
        <v>837205</v>
      </c>
      <c r="G115" s="209">
        <v>-368.17</v>
      </c>
      <c r="H115" s="209">
        <v>59113.32</v>
      </c>
      <c r="I115" s="209">
        <v>4935638.45</v>
      </c>
      <c r="J115" s="33">
        <f t="shared" si="28"/>
        <v>1582485.94</v>
      </c>
      <c r="K115" s="32">
        <f t="shared" si="29"/>
        <v>10188900</v>
      </c>
      <c r="L115" s="32">
        <f t="shared" si="30"/>
        <v>4994383.6000000006</v>
      </c>
      <c r="M115" s="32">
        <f t="shared" si="31"/>
        <v>16765769.539999999</v>
      </c>
      <c r="N115" s="32">
        <f t="shared" si="35"/>
        <v>16765769.539999999</v>
      </c>
      <c r="O115" s="32">
        <f t="shared" si="33"/>
        <v>0</v>
      </c>
    </row>
    <row r="116" spans="1:15" x14ac:dyDescent="0.3">
      <c r="A116" s="52">
        <v>430</v>
      </c>
      <c r="B116" s="196" t="s">
        <v>379</v>
      </c>
      <c r="C116" s="209">
        <v>225057</v>
      </c>
      <c r="D116" s="209">
        <v>273003</v>
      </c>
      <c r="E116" s="209">
        <v>1423688</v>
      </c>
      <c r="F116" s="209">
        <v>7990</v>
      </c>
      <c r="G116" s="209">
        <v>0</v>
      </c>
      <c r="H116" s="209">
        <v>153785</v>
      </c>
      <c r="I116" s="209">
        <v>999068</v>
      </c>
      <c r="J116" s="33">
        <f t="shared" si="28"/>
        <v>498060</v>
      </c>
      <c r="K116" s="32">
        <f t="shared" si="29"/>
        <v>1431678</v>
      </c>
      <c r="L116" s="32">
        <f t="shared" si="30"/>
        <v>1152853</v>
      </c>
      <c r="M116" s="32">
        <f t="shared" si="31"/>
        <v>3082591</v>
      </c>
      <c r="N116" s="32">
        <f t="shared" si="35"/>
        <v>3082591</v>
      </c>
      <c r="O116" s="32">
        <f t="shared" si="33"/>
        <v>0</v>
      </c>
    </row>
    <row r="117" spans="1:15" x14ac:dyDescent="0.3">
      <c r="A117" s="52">
        <v>480</v>
      </c>
      <c r="B117" s="196" t="str">
        <f t="shared" ref="B117:B132" si="36">VLOOKUP(A117,num,15)</f>
        <v>Highlander</v>
      </c>
      <c r="C117" s="209">
        <v>343603</v>
      </c>
      <c r="D117" s="209">
        <v>862259</v>
      </c>
      <c r="E117" s="209">
        <v>5808301</v>
      </c>
      <c r="F117" s="209">
        <v>116354</v>
      </c>
      <c r="G117" s="209">
        <v>0</v>
      </c>
      <c r="H117" s="209">
        <v>145631</v>
      </c>
      <c r="I117" s="209">
        <v>3112513</v>
      </c>
      <c r="J117" s="33">
        <f t="shared" ref="J117:J143" si="37">C117+D117</f>
        <v>1205862</v>
      </c>
      <c r="K117" s="32">
        <f t="shared" ref="K117:K143" si="38">E117+F117</f>
        <v>5924655</v>
      </c>
      <c r="L117" s="32">
        <f t="shared" ref="L117:L143" si="39">G117+H117+I117</f>
        <v>3258144</v>
      </c>
      <c r="M117" s="32">
        <f t="shared" si="31"/>
        <v>10388661</v>
      </c>
      <c r="N117" s="32">
        <f t="shared" si="35"/>
        <v>10388661</v>
      </c>
      <c r="O117" s="32">
        <f t="shared" si="33"/>
        <v>0</v>
      </c>
    </row>
    <row r="118" spans="1:15" x14ac:dyDescent="0.3">
      <c r="A118" s="52">
        <v>500</v>
      </c>
      <c r="B118" s="196" t="str">
        <f t="shared" si="36"/>
        <v>New England Laborers</v>
      </c>
      <c r="C118" s="209">
        <v>0</v>
      </c>
      <c r="D118" s="209">
        <v>11574.65</v>
      </c>
      <c r="E118" s="209">
        <v>1419542</v>
      </c>
      <c r="F118" s="209">
        <v>77632</v>
      </c>
      <c r="G118" s="209">
        <v>0</v>
      </c>
      <c r="H118" s="209">
        <v>0</v>
      </c>
      <c r="I118" s="209">
        <v>1262102.24</v>
      </c>
      <c r="J118" s="33">
        <f t="shared" si="37"/>
        <v>11574.65</v>
      </c>
      <c r="K118" s="32">
        <f t="shared" si="38"/>
        <v>1497174</v>
      </c>
      <c r="L118" s="32">
        <f t="shared" si="39"/>
        <v>1262102.24</v>
      </c>
      <c r="M118" s="32">
        <f t="shared" si="31"/>
        <v>2770850.8899999997</v>
      </c>
      <c r="N118" s="32">
        <f t="shared" si="35"/>
        <v>2770850.89</v>
      </c>
      <c r="O118" s="32">
        <f t="shared" si="33"/>
        <v>0</v>
      </c>
    </row>
    <row r="119" spans="1:15" x14ac:dyDescent="0.3">
      <c r="A119" s="52">
        <v>510</v>
      </c>
      <c r="B119" s="196" t="str">
        <f t="shared" si="36"/>
        <v>Cuffee</v>
      </c>
      <c r="C119" s="209">
        <v>57186.45</v>
      </c>
      <c r="D119" s="209">
        <v>1132361.46</v>
      </c>
      <c r="E119" s="209">
        <v>8534952</v>
      </c>
      <c r="F119" s="209">
        <v>116868.41</v>
      </c>
      <c r="G119" s="209">
        <v>0</v>
      </c>
      <c r="H119" s="209">
        <v>85492.23</v>
      </c>
      <c r="I119" s="209">
        <v>3837116.21</v>
      </c>
      <c r="J119" s="33">
        <f t="shared" si="37"/>
        <v>1189547.9099999999</v>
      </c>
      <c r="K119" s="32">
        <f t="shared" si="38"/>
        <v>8651820.4100000001</v>
      </c>
      <c r="L119" s="32">
        <f t="shared" si="39"/>
        <v>3922608.44</v>
      </c>
      <c r="M119" s="32">
        <f t="shared" si="31"/>
        <v>13763976.76</v>
      </c>
      <c r="N119" s="32">
        <f t="shared" si="35"/>
        <v>13763976.76</v>
      </c>
      <c r="O119" s="32">
        <f t="shared" si="33"/>
        <v>0</v>
      </c>
    </row>
    <row r="120" spans="1:15" x14ac:dyDescent="0.3">
      <c r="A120" s="52">
        <v>520</v>
      </c>
      <c r="B120" s="196" t="str">
        <f t="shared" si="36"/>
        <v>Kingston Hill</v>
      </c>
      <c r="C120" s="209">
        <v>75447</v>
      </c>
      <c r="D120" s="209">
        <v>140154</v>
      </c>
      <c r="E120" s="209">
        <v>543753</v>
      </c>
      <c r="F120" s="209">
        <v>247095</v>
      </c>
      <c r="G120" s="209">
        <v>0</v>
      </c>
      <c r="H120" s="209">
        <v>36223</v>
      </c>
      <c r="I120" s="209">
        <v>2313850</v>
      </c>
      <c r="J120" s="33">
        <f t="shared" si="37"/>
        <v>215601</v>
      </c>
      <c r="K120" s="32">
        <f t="shared" si="38"/>
        <v>790848</v>
      </c>
      <c r="L120" s="32">
        <f t="shared" si="39"/>
        <v>2350073</v>
      </c>
      <c r="M120" s="32">
        <f t="shared" si="31"/>
        <v>3356522</v>
      </c>
      <c r="N120" s="32">
        <f t="shared" si="35"/>
        <v>3356522</v>
      </c>
      <c r="O120" s="32">
        <f t="shared" si="33"/>
        <v>0</v>
      </c>
    </row>
    <row r="121" spans="1:15" x14ac:dyDescent="0.3">
      <c r="A121" s="52">
        <v>530</v>
      </c>
      <c r="B121" s="196" t="str">
        <f t="shared" si="36"/>
        <v>International</v>
      </c>
      <c r="C121" s="209">
        <v>8598</v>
      </c>
      <c r="D121" s="209">
        <v>433025</v>
      </c>
      <c r="E121" s="209">
        <v>3380912</v>
      </c>
      <c r="F121" s="209">
        <v>37762</v>
      </c>
      <c r="G121" s="209">
        <v>0</v>
      </c>
      <c r="H121" s="209">
        <v>40577</v>
      </c>
      <c r="I121" s="209">
        <v>2056776</v>
      </c>
      <c r="J121" s="33">
        <f t="shared" si="37"/>
        <v>441623</v>
      </c>
      <c r="K121" s="32">
        <f t="shared" si="38"/>
        <v>3418674</v>
      </c>
      <c r="L121" s="32">
        <f t="shared" si="39"/>
        <v>2097353</v>
      </c>
      <c r="M121" s="32">
        <f t="shared" si="31"/>
        <v>5957650</v>
      </c>
      <c r="N121" s="32">
        <f t="shared" si="35"/>
        <v>5957650</v>
      </c>
      <c r="O121" s="32">
        <f t="shared" si="33"/>
        <v>0</v>
      </c>
    </row>
    <row r="122" spans="1:15" x14ac:dyDescent="0.3">
      <c r="A122" s="52">
        <v>540</v>
      </c>
      <c r="B122" s="196" t="str">
        <f t="shared" si="36"/>
        <v>Blackstone</v>
      </c>
      <c r="C122" s="209">
        <v>243497.3</v>
      </c>
      <c r="D122" s="209">
        <v>543463.49</v>
      </c>
      <c r="E122" s="209">
        <v>3736546</v>
      </c>
      <c r="F122" s="209">
        <v>2454.61</v>
      </c>
      <c r="G122" s="209">
        <v>0</v>
      </c>
      <c r="H122" s="209">
        <v>240433.6</v>
      </c>
      <c r="I122" s="209">
        <v>1153622.52</v>
      </c>
      <c r="J122" s="33">
        <f t="shared" si="37"/>
        <v>786960.79</v>
      </c>
      <c r="K122" s="32">
        <f t="shared" si="38"/>
        <v>3739000.61</v>
      </c>
      <c r="L122" s="32">
        <f t="shared" si="39"/>
        <v>1394056.12</v>
      </c>
      <c r="M122" s="32">
        <f t="shared" si="31"/>
        <v>5920017.5200000005</v>
      </c>
      <c r="N122" s="32">
        <f t="shared" si="35"/>
        <v>5920017.5199999996</v>
      </c>
      <c r="O122" s="32">
        <f t="shared" si="33"/>
        <v>0</v>
      </c>
    </row>
    <row r="123" spans="1:15" x14ac:dyDescent="0.3">
      <c r="A123" s="52">
        <v>550</v>
      </c>
      <c r="B123" s="196" t="str">
        <f t="shared" si="36"/>
        <v>Compass</v>
      </c>
      <c r="C123" s="209">
        <v>10173</v>
      </c>
      <c r="D123" s="209">
        <v>87747</v>
      </c>
      <c r="E123" s="209">
        <v>422155</v>
      </c>
      <c r="F123" s="209">
        <v>47233</v>
      </c>
      <c r="G123" s="209">
        <v>0</v>
      </c>
      <c r="H123" s="209">
        <v>281624</v>
      </c>
      <c r="I123" s="209">
        <v>2345100</v>
      </c>
      <c r="J123" s="33">
        <f t="shared" si="37"/>
        <v>97920</v>
      </c>
      <c r="K123" s="32">
        <f t="shared" si="38"/>
        <v>469388</v>
      </c>
      <c r="L123" s="32">
        <f t="shared" si="39"/>
        <v>2626724</v>
      </c>
      <c r="M123" s="32">
        <f t="shared" si="31"/>
        <v>3194032</v>
      </c>
      <c r="N123" s="32">
        <f t="shared" si="35"/>
        <v>3194032</v>
      </c>
      <c r="O123" s="32">
        <f t="shared" si="33"/>
        <v>0</v>
      </c>
    </row>
    <row r="124" spans="1:15" x14ac:dyDescent="0.3">
      <c r="A124" s="52">
        <v>560</v>
      </c>
      <c r="B124" s="196" t="str">
        <f t="shared" si="36"/>
        <v>Times 2</v>
      </c>
      <c r="C124" s="209">
        <v>0</v>
      </c>
      <c r="D124" s="209">
        <v>0</v>
      </c>
      <c r="E124" s="209">
        <v>6036730.4000000004</v>
      </c>
      <c r="F124" s="209">
        <v>218350.44</v>
      </c>
      <c r="G124" s="209">
        <v>0</v>
      </c>
      <c r="H124" s="209">
        <v>17207.919999999998</v>
      </c>
      <c r="I124" s="209">
        <v>5293405.4800000004</v>
      </c>
      <c r="J124" s="33">
        <f t="shared" si="37"/>
        <v>0</v>
      </c>
      <c r="K124" s="32">
        <f t="shared" si="38"/>
        <v>6255080.8400000008</v>
      </c>
      <c r="L124" s="32">
        <f t="shared" si="39"/>
        <v>5310613.4000000004</v>
      </c>
      <c r="M124" s="32">
        <f t="shared" si="31"/>
        <v>11565694.240000002</v>
      </c>
      <c r="N124" s="32">
        <f t="shared" si="35"/>
        <v>11565694.24</v>
      </c>
      <c r="O124" s="32">
        <f t="shared" si="33"/>
        <v>0</v>
      </c>
    </row>
    <row r="125" spans="1:15" x14ac:dyDescent="0.3">
      <c r="A125" s="52">
        <v>570</v>
      </c>
      <c r="B125" s="196" t="str">
        <f t="shared" si="36"/>
        <v>ACES</v>
      </c>
      <c r="C125" s="209">
        <v>160601.29999999999</v>
      </c>
      <c r="D125" s="209">
        <v>161062.32</v>
      </c>
      <c r="E125" s="209">
        <v>2227727</v>
      </c>
      <c r="F125" s="209">
        <v>51015.01</v>
      </c>
      <c r="G125" s="209">
        <v>0</v>
      </c>
      <c r="H125" s="209">
        <v>22820.46</v>
      </c>
      <c r="I125" s="209">
        <v>867973.62</v>
      </c>
      <c r="J125" s="33">
        <f t="shared" si="37"/>
        <v>321663.62</v>
      </c>
      <c r="K125" s="32">
        <f t="shared" si="38"/>
        <v>2278742.0099999998</v>
      </c>
      <c r="L125" s="32">
        <f t="shared" si="39"/>
        <v>890794.08</v>
      </c>
      <c r="M125" s="32">
        <f t="shared" si="31"/>
        <v>3491199.71</v>
      </c>
      <c r="N125" s="32">
        <f t="shared" si="35"/>
        <v>3491199.71</v>
      </c>
      <c r="O125" s="32">
        <f t="shared" si="33"/>
        <v>0</v>
      </c>
    </row>
    <row r="126" spans="1:15" x14ac:dyDescent="0.3">
      <c r="A126" s="52">
        <v>580</v>
      </c>
      <c r="B126" s="196" t="str">
        <f t="shared" si="36"/>
        <v>Beacon</v>
      </c>
      <c r="C126" s="209">
        <v>169027.08</v>
      </c>
      <c r="D126" s="209">
        <v>328478</v>
      </c>
      <c r="E126" s="209">
        <v>2849378</v>
      </c>
      <c r="F126" s="209">
        <v>50265</v>
      </c>
      <c r="G126" s="209">
        <v>0</v>
      </c>
      <c r="H126" s="209">
        <v>35650.61</v>
      </c>
      <c r="I126" s="209">
        <v>1895539.01</v>
      </c>
      <c r="J126" s="33">
        <f t="shared" si="37"/>
        <v>497505.07999999996</v>
      </c>
      <c r="K126" s="32">
        <f t="shared" si="38"/>
        <v>2899643</v>
      </c>
      <c r="L126" s="32">
        <f t="shared" si="39"/>
        <v>1931189.62</v>
      </c>
      <c r="M126" s="32">
        <f t="shared" si="31"/>
        <v>5328337.7</v>
      </c>
      <c r="N126" s="32">
        <f t="shared" si="35"/>
        <v>5328337.7</v>
      </c>
      <c r="O126" s="32">
        <f t="shared" si="33"/>
        <v>0</v>
      </c>
    </row>
    <row r="127" spans="1:15" x14ac:dyDescent="0.3">
      <c r="A127" s="52">
        <v>590</v>
      </c>
      <c r="B127" s="196" t="str">
        <f t="shared" si="36"/>
        <v>Learning Community</v>
      </c>
      <c r="C127" s="209">
        <v>315699.02</v>
      </c>
      <c r="D127" s="209">
        <v>783254.97</v>
      </c>
      <c r="E127" s="209">
        <v>6481809</v>
      </c>
      <c r="F127" s="209">
        <v>109848</v>
      </c>
      <c r="G127" s="209">
        <v>0</v>
      </c>
      <c r="H127" s="209">
        <v>481252</v>
      </c>
      <c r="I127" s="209">
        <v>2372999.33</v>
      </c>
      <c r="J127" s="33">
        <f t="shared" si="37"/>
        <v>1098953.99</v>
      </c>
      <c r="K127" s="32">
        <f t="shared" si="38"/>
        <v>6591657</v>
      </c>
      <c r="L127" s="32">
        <f t="shared" si="39"/>
        <v>2854251.33</v>
      </c>
      <c r="M127" s="32">
        <f t="shared" si="31"/>
        <v>10544862.32</v>
      </c>
      <c r="N127" s="32">
        <f t="shared" si="35"/>
        <v>10544862.32</v>
      </c>
      <c r="O127" s="32">
        <f t="shared" si="33"/>
        <v>0</v>
      </c>
    </row>
    <row r="128" spans="1:15" x14ac:dyDescent="0.3">
      <c r="A128" s="52">
        <v>600</v>
      </c>
      <c r="B128" s="196" t="str">
        <f t="shared" si="36"/>
        <v>Segue</v>
      </c>
      <c r="C128" s="209">
        <v>275319</v>
      </c>
      <c r="D128" s="209">
        <v>288984</v>
      </c>
      <c r="E128" s="209">
        <v>2823238</v>
      </c>
      <c r="F128" s="209">
        <v>9990</v>
      </c>
      <c r="G128" s="209">
        <v>0</v>
      </c>
      <c r="H128" s="209">
        <v>104611</v>
      </c>
      <c r="I128" s="209">
        <v>807964</v>
      </c>
      <c r="J128" s="33">
        <f t="shared" si="37"/>
        <v>564303</v>
      </c>
      <c r="K128" s="32">
        <f t="shared" si="38"/>
        <v>2833228</v>
      </c>
      <c r="L128" s="32">
        <f t="shared" si="39"/>
        <v>912575</v>
      </c>
      <c r="M128" s="32">
        <f t="shared" si="31"/>
        <v>4310106</v>
      </c>
      <c r="N128" s="32">
        <f t="shared" si="35"/>
        <v>4310106</v>
      </c>
      <c r="O128" s="32">
        <f t="shared" si="33"/>
        <v>0</v>
      </c>
    </row>
    <row r="129" spans="1:15" x14ac:dyDescent="0.3">
      <c r="A129" s="52">
        <v>610</v>
      </c>
      <c r="B129" s="196" t="str">
        <f t="shared" si="36"/>
        <v>RIMA-BV</v>
      </c>
      <c r="C129" s="209">
        <v>386303.69</v>
      </c>
      <c r="D129" s="209">
        <v>1976606.61</v>
      </c>
      <c r="E129" s="209">
        <v>16949496</v>
      </c>
      <c r="F129" s="209">
        <v>27123</v>
      </c>
      <c r="G129" s="209">
        <v>0</v>
      </c>
      <c r="H129" s="209">
        <v>365493.93</v>
      </c>
      <c r="I129" s="209">
        <v>9384461.1099999994</v>
      </c>
      <c r="J129" s="33">
        <f t="shared" si="37"/>
        <v>2362910.3000000003</v>
      </c>
      <c r="K129" s="32">
        <f t="shared" si="38"/>
        <v>16976619</v>
      </c>
      <c r="L129" s="32">
        <f t="shared" si="39"/>
        <v>9749955.0399999991</v>
      </c>
      <c r="M129" s="32">
        <f t="shared" si="31"/>
        <v>29089484.34</v>
      </c>
      <c r="N129" s="32">
        <f t="shared" si="35"/>
        <v>29089484.34</v>
      </c>
      <c r="O129" s="32">
        <f t="shared" si="33"/>
        <v>0</v>
      </c>
    </row>
    <row r="130" spans="1:15" x14ac:dyDescent="0.3">
      <c r="A130" s="52">
        <v>620</v>
      </c>
      <c r="B130" s="196" t="str">
        <f t="shared" si="36"/>
        <v>Greene</v>
      </c>
      <c r="C130" s="209">
        <v>13211</v>
      </c>
      <c r="D130" s="209">
        <v>167241</v>
      </c>
      <c r="E130" s="209">
        <v>1190698</v>
      </c>
      <c r="F130" s="209">
        <v>149293</v>
      </c>
      <c r="G130" s="209">
        <v>0</v>
      </c>
      <c r="H130" s="209">
        <v>102910</v>
      </c>
      <c r="I130" s="209">
        <v>1735285</v>
      </c>
      <c r="J130" s="33">
        <f t="shared" si="37"/>
        <v>180452</v>
      </c>
      <c r="K130" s="32">
        <f t="shared" si="38"/>
        <v>1339991</v>
      </c>
      <c r="L130" s="32">
        <f t="shared" si="39"/>
        <v>1838195</v>
      </c>
      <c r="M130" s="32">
        <f t="shared" si="31"/>
        <v>3358638</v>
      </c>
      <c r="N130" s="32">
        <f t="shared" si="35"/>
        <v>3358638</v>
      </c>
      <c r="O130" s="32">
        <f t="shared" si="33"/>
        <v>0</v>
      </c>
    </row>
    <row r="131" spans="1:15" x14ac:dyDescent="0.3">
      <c r="A131" s="52">
        <v>630</v>
      </c>
      <c r="B131" s="196" t="str">
        <f t="shared" si="36"/>
        <v>Trinity</v>
      </c>
      <c r="C131" s="209">
        <v>169715.26</v>
      </c>
      <c r="D131" s="209">
        <v>352496.35</v>
      </c>
      <c r="E131" s="209">
        <v>2266734</v>
      </c>
      <c r="F131" s="209">
        <v>771987</v>
      </c>
      <c r="G131" s="209">
        <v>0</v>
      </c>
      <c r="H131" s="209">
        <v>45202</v>
      </c>
      <c r="I131" s="209">
        <v>885341.8</v>
      </c>
      <c r="J131" s="33">
        <f t="shared" si="37"/>
        <v>522211.61</v>
      </c>
      <c r="K131" s="32">
        <f t="shared" si="38"/>
        <v>3038721</v>
      </c>
      <c r="L131" s="32">
        <f t="shared" si="39"/>
        <v>930543.8</v>
      </c>
      <c r="M131" s="32">
        <f t="shared" si="31"/>
        <v>4491476.41</v>
      </c>
      <c r="N131" s="32">
        <f t="shared" si="35"/>
        <v>4491476.41</v>
      </c>
      <c r="O131" s="32">
        <f t="shared" si="33"/>
        <v>0</v>
      </c>
    </row>
    <row r="132" spans="1:15" x14ac:dyDescent="0.3">
      <c r="A132" s="52">
        <v>640</v>
      </c>
      <c r="B132" s="196" t="str">
        <f t="shared" si="36"/>
        <v>RINI</v>
      </c>
      <c r="C132" s="209">
        <v>258164</v>
      </c>
      <c r="D132" s="209">
        <v>446824</v>
      </c>
      <c r="E132" s="209">
        <v>2726258</v>
      </c>
      <c r="F132" s="209">
        <v>62313</v>
      </c>
      <c r="G132" s="209">
        <v>0</v>
      </c>
      <c r="H132" s="209">
        <v>127131</v>
      </c>
      <c r="I132" s="209">
        <v>1325858</v>
      </c>
      <c r="J132" s="33">
        <f t="shared" si="37"/>
        <v>704988</v>
      </c>
      <c r="K132" s="32">
        <f t="shared" si="38"/>
        <v>2788571</v>
      </c>
      <c r="L132" s="32">
        <f t="shared" si="39"/>
        <v>1452989</v>
      </c>
      <c r="M132" s="32">
        <f t="shared" si="31"/>
        <v>4946548</v>
      </c>
      <c r="N132" s="32">
        <f t="shared" si="35"/>
        <v>4946548</v>
      </c>
      <c r="O132" s="32">
        <f t="shared" si="33"/>
        <v>0</v>
      </c>
    </row>
    <row r="133" spans="1:15" x14ac:dyDescent="0.3">
      <c r="A133" s="52">
        <v>650</v>
      </c>
      <c r="B133" s="196" t="s">
        <v>382</v>
      </c>
      <c r="C133" s="209">
        <v>297441.59000000003</v>
      </c>
      <c r="D133" s="209">
        <v>338060.49</v>
      </c>
      <c r="E133" s="209">
        <v>2246369</v>
      </c>
      <c r="F133" s="209">
        <v>13759.79</v>
      </c>
      <c r="G133" s="209">
        <v>0</v>
      </c>
      <c r="H133" s="209">
        <v>3000</v>
      </c>
      <c r="I133" s="209">
        <v>1180141.6599999999</v>
      </c>
      <c r="J133" s="33">
        <f t="shared" si="37"/>
        <v>635502.08000000007</v>
      </c>
      <c r="K133" s="32">
        <f t="shared" si="38"/>
        <v>2260128.79</v>
      </c>
      <c r="L133" s="32">
        <f t="shared" si="39"/>
        <v>1183141.6599999999</v>
      </c>
      <c r="M133" s="32">
        <f t="shared" si="31"/>
        <v>4078772.5300000003</v>
      </c>
      <c r="N133" s="32">
        <f t="shared" si="35"/>
        <v>4078772.53</v>
      </c>
      <c r="O133" s="32">
        <f t="shared" si="33"/>
        <v>0</v>
      </c>
    </row>
    <row r="134" spans="1:15" x14ac:dyDescent="0.3">
      <c r="A134" s="52">
        <v>660</v>
      </c>
      <c r="B134" s="196" t="s">
        <v>380</v>
      </c>
      <c r="C134" s="209">
        <v>66639.259999999995</v>
      </c>
      <c r="D134" s="209">
        <v>263931.03000000003</v>
      </c>
      <c r="E134" s="209">
        <v>1720108</v>
      </c>
      <c r="F134" s="209">
        <v>35146.76</v>
      </c>
      <c r="G134" s="209">
        <v>0</v>
      </c>
      <c r="H134" s="209">
        <v>321677.43</v>
      </c>
      <c r="I134" s="209">
        <v>693890.38</v>
      </c>
      <c r="J134" s="33">
        <f t="shared" si="37"/>
        <v>330570.29000000004</v>
      </c>
      <c r="K134" s="32">
        <f t="shared" si="38"/>
        <v>1755254.76</v>
      </c>
      <c r="L134" s="32">
        <f t="shared" si="39"/>
        <v>1015567.81</v>
      </c>
      <c r="M134" s="32">
        <f t="shared" si="31"/>
        <v>3101392.8600000003</v>
      </c>
      <c r="N134" s="32">
        <f t="shared" si="35"/>
        <v>3101392.86</v>
      </c>
      <c r="O134" s="32">
        <f t="shared" si="33"/>
        <v>0</v>
      </c>
    </row>
    <row r="135" spans="1:15" x14ac:dyDescent="0.3">
      <c r="A135" s="52">
        <v>671</v>
      </c>
      <c r="B135" s="196" t="s">
        <v>381</v>
      </c>
      <c r="C135" s="209">
        <v>474879.81</v>
      </c>
      <c r="D135" s="209">
        <v>1262103.51</v>
      </c>
      <c r="E135" s="209">
        <v>5449760.75</v>
      </c>
      <c r="F135" s="209">
        <v>0</v>
      </c>
      <c r="G135" s="209">
        <v>0</v>
      </c>
      <c r="H135" s="209">
        <v>651442.27</v>
      </c>
      <c r="I135" s="209">
        <v>11647816</v>
      </c>
      <c r="J135" s="33">
        <f t="shared" si="37"/>
        <v>1736983.32</v>
      </c>
      <c r="K135" s="32">
        <f t="shared" si="38"/>
        <v>5449760.75</v>
      </c>
      <c r="L135" s="32">
        <f t="shared" si="39"/>
        <v>12299258.27</v>
      </c>
      <c r="M135" s="32">
        <f t="shared" si="31"/>
        <v>19486002.34</v>
      </c>
      <c r="N135" s="32">
        <f t="shared" si="35"/>
        <v>19486002.34</v>
      </c>
      <c r="O135" s="32">
        <f t="shared" si="33"/>
        <v>0</v>
      </c>
    </row>
    <row r="136" spans="1:15" x14ac:dyDescent="0.3">
      <c r="A136" s="52">
        <v>680</v>
      </c>
      <c r="B136" s="196" t="s">
        <v>407</v>
      </c>
      <c r="C136" s="209">
        <v>128848</v>
      </c>
      <c r="D136" s="209">
        <v>203354</v>
      </c>
      <c r="E136" s="209">
        <v>1813351</v>
      </c>
      <c r="F136" s="209">
        <v>5307</v>
      </c>
      <c r="G136" s="209">
        <v>0</v>
      </c>
      <c r="H136" s="209">
        <v>12513</v>
      </c>
      <c r="I136" s="209">
        <v>827937</v>
      </c>
      <c r="J136" s="33">
        <f t="shared" ref="J136:J137" si="40">C136+D136</f>
        <v>332202</v>
      </c>
      <c r="K136" s="32">
        <f t="shared" ref="K136:K137" si="41">E136+F136</f>
        <v>1818658</v>
      </c>
      <c r="L136" s="32">
        <f t="shared" ref="L136:L137" si="42">G136+H136+I136</f>
        <v>840450</v>
      </c>
      <c r="M136" s="32">
        <f t="shared" ref="M136:M137" si="43">J136+K136+L136</f>
        <v>2991310</v>
      </c>
      <c r="N136" s="32">
        <f t="shared" si="35"/>
        <v>2991310</v>
      </c>
      <c r="O136" s="32">
        <f t="shared" ref="O136:O137" si="44">M136-N136</f>
        <v>0</v>
      </c>
    </row>
    <row r="137" spans="1:15" x14ac:dyDescent="0.3">
      <c r="A137" s="52">
        <v>690</v>
      </c>
      <c r="B137" s="196" t="s">
        <v>408</v>
      </c>
      <c r="C137" s="209">
        <v>103707.23</v>
      </c>
      <c r="D137" s="209">
        <v>171864.85</v>
      </c>
      <c r="E137" s="209">
        <v>1301720</v>
      </c>
      <c r="F137" s="209">
        <v>0</v>
      </c>
      <c r="G137" s="209">
        <v>0</v>
      </c>
      <c r="H137" s="209">
        <v>27538</v>
      </c>
      <c r="I137" s="209">
        <v>514939.78</v>
      </c>
      <c r="J137" s="33">
        <f t="shared" si="40"/>
        <v>275572.08</v>
      </c>
      <c r="K137" s="32">
        <f t="shared" si="41"/>
        <v>1301720</v>
      </c>
      <c r="L137" s="32">
        <f t="shared" si="42"/>
        <v>542477.78</v>
      </c>
      <c r="M137" s="32">
        <f t="shared" si="43"/>
        <v>2119769.8600000003</v>
      </c>
      <c r="N137" s="32">
        <f t="shared" si="35"/>
        <v>2119769.86</v>
      </c>
      <c r="O137" s="32">
        <f t="shared" si="44"/>
        <v>0</v>
      </c>
    </row>
    <row r="138" spans="1:15" x14ac:dyDescent="0.3">
      <c r="A138" s="52">
        <v>700</v>
      </c>
      <c r="B138" s="196" t="s">
        <v>419</v>
      </c>
      <c r="C138" s="209">
        <v>0</v>
      </c>
      <c r="D138" s="209">
        <v>110995</v>
      </c>
      <c r="E138" s="209">
        <v>1879994</v>
      </c>
      <c r="F138" s="209">
        <v>0</v>
      </c>
      <c r="G138" s="209">
        <v>0</v>
      </c>
      <c r="H138" s="209">
        <v>4028</v>
      </c>
      <c r="I138" s="209">
        <v>6217208</v>
      </c>
      <c r="J138" s="33">
        <f t="shared" ref="J138" si="45">C138+D138</f>
        <v>110995</v>
      </c>
      <c r="K138" s="32">
        <f t="shared" ref="K138" si="46">E138+F138</f>
        <v>1879994</v>
      </c>
      <c r="L138" s="32">
        <f t="shared" ref="L138" si="47">G138+H138+I138</f>
        <v>6221236</v>
      </c>
      <c r="M138" s="32">
        <f t="shared" ref="M138" si="48">J138+K138+L138</f>
        <v>8212225</v>
      </c>
      <c r="N138" s="32">
        <f t="shared" si="35"/>
        <v>8212225</v>
      </c>
      <c r="O138" s="32">
        <f t="shared" ref="O138" si="49">M138-N138</f>
        <v>0</v>
      </c>
    </row>
    <row r="139" spans="1:15" x14ac:dyDescent="0.3">
      <c r="A139" s="52">
        <v>720</v>
      </c>
      <c r="B139" s="196" t="s">
        <v>442</v>
      </c>
      <c r="C139" s="209">
        <v>66938</v>
      </c>
      <c r="D139" s="209">
        <v>406370.8</v>
      </c>
      <c r="E139" s="209">
        <v>923639.45</v>
      </c>
      <c r="F139" s="209">
        <v>5461.32</v>
      </c>
      <c r="G139" s="209">
        <v>0</v>
      </c>
      <c r="H139" s="209">
        <v>0</v>
      </c>
      <c r="I139" s="209">
        <v>348975</v>
      </c>
      <c r="J139" s="33">
        <f t="shared" ref="J139:J140" si="50">C139+D139</f>
        <v>473308.8</v>
      </c>
      <c r="K139" s="32">
        <f t="shared" ref="K139:K140" si="51">E139+F139</f>
        <v>929100.7699999999</v>
      </c>
      <c r="L139" s="32">
        <f t="shared" ref="L139:L140" si="52">G139+H139+I139</f>
        <v>348975</v>
      </c>
      <c r="M139" s="32">
        <f t="shared" ref="M139:M140" si="53">J139+K139+L139</f>
        <v>1751384.5699999998</v>
      </c>
      <c r="N139" s="32">
        <f t="shared" ref="N139:N140" si="54">G68</f>
        <v>1751384.5699999998</v>
      </c>
      <c r="O139" s="32">
        <f t="shared" ref="O139:O140" si="55">M139-N139</f>
        <v>0</v>
      </c>
    </row>
    <row r="140" spans="1:15" x14ac:dyDescent="0.3">
      <c r="A140" s="52">
        <v>960</v>
      </c>
      <c r="B140" s="196" t="str">
        <f t="shared" ref="B140:B143" si="56">VLOOKUP(A140,num,15)</f>
        <v>Bristol-Warren</v>
      </c>
      <c r="C140" s="209">
        <v>475648.37</v>
      </c>
      <c r="D140" s="209">
        <v>2518500.2799999998</v>
      </c>
      <c r="E140" s="209">
        <v>14623085</v>
      </c>
      <c r="F140" s="209">
        <v>2164456.0099999998</v>
      </c>
      <c r="G140" s="209">
        <v>38068467</v>
      </c>
      <c r="H140" s="209">
        <v>131772.49</v>
      </c>
      <c r="I140" s="209">
        <v>1910513.45</v>
      </c>
      <c r="J140" s="33">
        <f t="shared" si="50"/>
        <v>2994148.65</v>
      </c>
      <c r="K140" s="32">
        <f t="shared" si="51"/>
        <v>16787541.009999998</v>
      </c>
      <c r="L140" s="32">
        <f t="shared" si="52"/>
        <v>40110752.940000005</v>
      </c>
      <c r="M140" s="32">
        <f t="shared" si="53"/>
        <v>59892442.600000001</v>
      </c>
      <c r="N140" s="32">
        <f t="shared" si="54"/>
        <v>59892442.600000001</v>
      </c>
      <c r="O140" s="32">
        <f t="shared" si="55"/>
        <v>0</v>
      </c>
    </row>
    <row r="141" spans="1:15" x14ac:dyDescent="0.3">
      <c r="A141" s="52">
        <v>970</v>
      </c>
      <c r="B141" s="196" t="str">
        <f t="shared" si="56"/>
        <v>Exeter-W. Greenwich</v>
      </c>
      <c r="C141" s="209">
        <v>287402.84999999998</v>
      </c>
      <c r="D141" s="209">
        <v>818545.57</v>
      </c>
      <c r="E141" s="209">
        <v>5997398</v>
      </c>
      <c r="F141" s="209">
        <v>512472.13</v>
      </c>
      <c r="G141" s="209">
        <v>26205240</v>
      </c>
      <c r="H141" s="209">
        <v>32196</v>
      </c>
      <c r="I141" s="209">
        <v>514394.61</v>
      </c>
      <c r="J141" s="33">
        <f t="shared" si="37"/>
        <v>1105948.42</v>
      </c>
      <c r="K141" s="32">
        <f t="shared" si="38"/>
        <v>6509870.1299999999</v>
      </c>
      <c r="L141" s="32">
        <f t="shared" si="39"/>
        <v>26751830.609999999</v>
      </c>
      <c r="M141" s="32">
        <f t="shared" si="31"/>
        <v>34367649.159999996</v>
      </c>
      <c r="N141" s="32">
        <f>G70</f>
        <v>34367649.159999996</v>
      </c>
      <c r="O141" s="32">
        <f t="shared" si="33"/>
        <v>0</v>
      </c>
    </row>
    <row r="142" spans="1:15" x14ac:dyDescent="0.3">
      <c r="A142" s="52">
        <v>980</v>
      </c>
      <c r="B142" s="196" t="str">
        <f t="shared" si="56"/>
        <v>Chariho</v>
      </c>
      <c r="C142" s="209">
        <v>476677.65</v>
      </c>
      <c r="D142" s="209">
        <v>1923813.72</v>
      </c>
      <c r="E142" s="209">
        <v>13660590.619999999</v>
      </c>
      <c r="F142" s="209">
        <v>2073480.37</v>
      </c>
      <c r="G142" s="209">
        <v>40963212.770000003</v>
      </c>
      <c r="H142" s="209">
        <v>66629.84</v>
      </c>
      <c r="I142" s="209">
        <v>6180603.3899999997</v>
      </c>
      <c r="J142" s="33">
        <f t="shared" si="37"/>
        <v>2400491.37</v>
      </c>
      <c r="K142" s="32">
        <f t="shared" si="38"/>
        <v>15734070.989999998</v>
      </c>
      <c r="L142" s="32">
        <f t="shared" si="39"/>
        <v>47210446.000000007</v>
      </c>
      <c r="M142" s="32">
        <f t="shared" si="31"/>
        <v>65345008.360000007</v>
      </c>
      <c r="N142" s="32">
        <f>G71</f>
        <v>65345008.359999999</v>
      </c>
      <c r="O142" s="32">
        <f t="shared" si="33"/>
        <v>0</v>
      </c>
    </row>
    <row r="143" spans="1:15" x14ac:dyDescent="0.3">
      <c r="A143" s="52">
        <v>990</v>
      </c>
      <c r="B143" s="196" t="str">
        <f t="shared" si="56"/>
        <v>Foster-Glocester</v>
      </c>
      <c r="C143" s="209">
        <v>105397.38</v>
      </c>
      <c r="D143" s="209">
        <v>674936.1</v>
      </c>
      <c r="E143" s="209">
        <v>4668681</v>
      </c>
      <c r="F143" s="209">
        <v>3863330.48</v>
      </c>
      <c r="G143" s="209">
        <v>15737622.039999999</v>
      </c>
      <c r="H143" s="209">
        <v>41500.78</v>
      </c>
      <c r="I143" s="209">
        <v>3556375.51</v>
      </c>
      <c r="J143" s="33">
        <f t="shared" si="37"/>
        <v>780333.48</v>
      </c>
      <c r="K143" s="32">
        <f t="shared" si="38"/>
        <v>8532011.4800000004</v>
      </c>
      <c r="L143" s="32">
        <f t="shared" si="39"/>
        <v>19335498.329999998</v>
      </c>
      <c r="M143" s="32">
        <f t="shared" si="31"/>
        <v>28647843.289999999</v>
      </c>
      <c r="N143" s="32">
        <f>G72</f>
        <v>28647843.290000003</v>
      </c>
      <c r="O143" s="32">
        <f t="shared" si="33"/>
        <v>0</v>
      </c>
    </row>
    <row r="144" spans="1:15" x14ac:dyDescent="0.3">
      <c r="A144" s="52">
        <v>90000</v>
      </c>
      <c r="B144" s="53" t="s">
        <v>44</v>
      </c>
      <c r="C144" s="57">
        <f t="shared" ref="C144:O144" si="57">SUM(C81:C143)</f>
        <v>34661535.950000003</v>
      </c>
      <c r="D144" s="57">
        <f t="shared" si="57"/>
        <v>163287342.87</v>
      </c>
      <c r="E144" s="57">
        <f t="shared" si="57"/>
        <v>955982549.44000006</v>
      </c>
      <c r="F144" s="57">
        <f t="shared" si="57"/>
        <v>29929593.120000001</v>
      </c>
      <c r="G144" s="57">
        <f t="shared" si="57"/>
        <v>1289381678.3899999</v>
      </c>
      <c r="H144" s="57">
        <f t="shared" si="57"/>
        <v>7958053.330000001</v>
      </c>
      <c r="I144" s="57">
        <f t="shared" si="57"/>
        <v>125734764.84000002</v>
      </c>
      <c r="J144" s="57">
        <f t="shared" si="57"/>
        <v>197948878.82000002</v>
      </c>
      <c r="K144" s="57">
        <f t="shared" si="57"/>
        <v>985912142.55999982</v>
      </c>
      <c r="L144" s="57">
        <f t="shared" si="57"/>
        <v>1423074496.5599992</v>
      </c>
      <c r="M144" s="57">
        <f t="shared" si="57"/>
        <v>2606935517.9400001</v>
      </c>
      <c r="N144" s="57">
        <f t="shared" si="57"/>
        <v>2606935517.9400001</v>
      </c>
      <c r="O144" s="57">
        <f t="shared" si="57"/>
        <v>0</v>
      </c>
    </row>
    <row r="145" spans="1:14" x14ac:dyDescent="0.3">
      <c r="C145" s="210"/>
      <c r="D145" s="210"/>
      <c r="E145" s="210"/>
      <c r="F145" s="210"/>
      <c r="G145" s="33"/>
      <c r="H145" s="33"/>
      <c r="I145" s="33"/>
    </row>
    <row r="146" spans="1:14" x14ac:dyDescent="0.3">
      <c r="A146" s="52">
        <f>COUNT(A81:A143)</f>
        <v>63</v>
      </c>
      <c r="B146" s="166" t="s">
        <v>68</v>
      </c>
      <c r="C146" s="211">
        <f>C144/$A$146</f>
        <v>550183.11031746038</v>
      </c>
      <c r="D146" s="211">
        <f t="shared" ref="D146:N146" si="58">D144/$A$146</f>
        <v>2591862.5852380954</v>
      </c>
      <c r="E146" s="211">
        <f t="shared" si="58"/>
        <v>15174326.181587303</v>
      </c>
      <c r="F146" s="211">
        <f t="shared" si="58"/>
        <v>475072.90666666668</v>
      </c>
      <c r="G146" s="211">
        <f t="shared" si="58"/>
        <v>20466375.847460315</v>
      </c>
      <c r="H146" s="211">
        <f t="shared" si="58"/>
        <v>126318.30682539684</v>
      </c>
      <c r="I146" s="211">
        <f t="shared" si="58"/>
        <v>1995789.9180952383</v>
      </c>
      <c r="J146" s="211">
        <f t="shared" si="58"/>
        <v>3142045.6955555561</v>
      </c>
      <c r="K146" s="211">
        <f t="shared" si="58"/>
        <v>15649399.088253966</v>
      </c>
      <c r="L146" s="211">
        <f t="shared" si="58"/>
        <v>22588484.072380941</v>
      </c>
      <c r="M146" s="211">
        <f t="shared" si="58"/>
        <v>41379928.85619048</v>
      </c>
      <c r="N146" s="211">
        <f t="shared" si="58"/>
        <v>41379928.85619048</v>
      </c>
    </row>
    <row r="148" spans="1:14" x14ac:dyDescent="0.3">
      <c r="B148" s="165" t="s">
        <v>371</v>
      </c>
      <c r="C148" s="127">
        <f>'Rev by Fund Type and Source'!D71</f>
        <v>34661535.950000003</v>
      </c>
      <c r="D148" s="127">
        <f>'Rev by Fund Type and Source'!E71</f>
        <v>163287342.87</v>
      </c>
      <c r="E148" s="127">
        <f>'Rev by Fund Type and Source'!F71</f>
        <v>955982549.43999994</v>
      </c>
      <c r="F148" s="127">
        <f>'Rev by Fund Type and Source'!G71</f>
        <v>29929593.120000005</v>
      </c>
      <c r="G148" s="127">
        <f>'Rev by Fund Type and Source'!H71</f>
        <v>1289381678.3900001</v>
      </c>
      <c r="H148" s="127">
        <f>'Rev by Fund Type and Source'!I71</f>
        <v>7958053.3299999982</v>
      </c>
      <c r="I148" s="127">
        <f>'Rev by Fund Type and Source'!J71</f>
        <v>125734764.83999999</v>
      </c>
      <c r="J148" s="210"/>
      <c r="K148" s="210"/>
      <c r="L148" s="210"/>
      <c r="M148" s="210">
        <f>'Rev by Fund Type and Source'!K6</f>
        <v>41379928.85619048</v>
      </c>
      <c r="N148" s="32"/>
    </row>
    <row r="149" spans="1:14" x14ac:dyDescent="0.3">
      <c r="B149" s="165" t="s">
        <v>328</v>
      </c>
      <c r="C149" s="212">
        <f>C144-C148</f>
        <v>0</v>
      </c>
      <c r="D149" s="212">
        <f t="shared" ref="D149:I149" si="59">D144-D148</f>
        <v>0</v>
      </c>
      <c r="E149" s="212">
        <f t="shared" si="59"/>
        <v>0</v>
      </c>
      <c r="F149" s="212">
        <f t="shared" si="59"/>
        <v>0</v>
      </c>
      <c r="G149" s="212">
        <f t="shared" si="59"/>
        <v>0</v>
      </c>
      <c r="H149" s="212">
        <f t="shared" si="59"/>
        <v>0</v>
      </c>
      <c r="I149" s="212">
        <f t="shared" si="59"/>
        <v>0</v>
      </c>
      <c r="J149" s="210"/>
      <c r="K149" s="210"/>
      <c r="L149" s="210"/>
      <c r="M149" s="212">
        <f>M146-M148</f>
        <v>0</v>
      </c>
      <c r="N149" s="210"/>
    </row>
    <row r="150" spans="1:14" s="220" customFormat="1" x14ac:dyDescent="0.3">
      <c r="C150" s="210"/>
      <c r="D150" s="210"/>
      <c r="E150" s="210"/>
      <c r="F150" s="210"/>
      <c r="G150" s="210"/>
      <c r="H150" s="210"/>
      <c r="I150" s="210"/>
      <c r="J150" s="210"/>
      <c r="K150" s="210"/>
      <c r="L150" s="210"/>
      <c r="M150" s="210"/>
      <c r="N150" s="210"/>
    </row>
    <row r="151" spans="1:14" x14ac:dyDescent="0.3">
      <c r="B151" s="41" t="s">
        <v>392</v>
      </c>
      <c r="C151" s="42"/>
      <c r="D151" s="42"/>
      <c r="E151" s="42"/>
      <c r="F151" s="43"/>
    </row>
    <row r="152" spans="1:14" x14ac:dyDescent="0.3">
      <c r="B152" s="44" t="s">
        <v>115</v>
      </c>
      <c r="C152" s="47" t="s">
        <v>391</v>
      </c>
      <c r="D152" s="45"/>
      <c r="E152" s="45"/>
      <c r="F152" s="46"/>
    </row>
    <row r="153" spans="1:14" ht="27.6" x14ac:dyDescent="0.3">
      <c r="C153" s="50" t="s">
        <v>290</v>
      </c>
      <c r="D153" s="50" t="s">
        <v>34</v>
      </c>
      <c r="E153" s="50" t="s">
        <v>291</v>
      </c>
      <c r="F153" s="50" t="s">
        <v>44</v>
      </c>
      <c r="G153" s="213" t="s">
        <v>384</v>
      </c>
      <c r="H153" s="213" t="s">
        <v>385</v>
      </c>
      <c r="I153" s="213" t="s">
        <v>386</v>
      </c>
      <c r="J153" s="214" t="s">
        <v>387</v>
      </c>
    </row>
    <row r="154" spans="1:14" x14ac:dyDescent="0.3">
      <c r="A154" s="200" t="s">
        <v>292</v>
      </c>
      <c r="B154" s="201" t="s">
        <v>129</v>
      </c>
      <c r="G154" s="165"/>
      <c r="H154" s="165"/>
      <c r="I154" s="165"/>
      <c r="J154" s="165"/>
    </row>
    <row r="155" spans="1:14" ht="14.4" x14ac:dyDescent="0.3">
      <c r="A155" s="51">
        <v>10</v>
      </c>
      <c r="B155" s="196" t="str">
        <f t="shared" ref="B155:B188" si="60">VLOOKUP(A155,num,15)</f>
        <v>Barrington</v>
      </c>
      <c r="C155" s="292">
        <v>1670261.09</v>
      </c>
      <c r="D155" s="292">
        <v>5533846.8300000001</v>
      </c>
      <c r="E155" s="292">
        <v>45796560.18</v>
      </c>
      <c r="F155" s="292">
        <v>53000668.100000001</v>
      </c>
      <c r="G155" s="215">
        <f t="shared" ref="G155:G186" si="61">C155/$F155</f>
        <v>3.1513962934365349E-2</v>
      </c>
      <c r="H155" s="215">
        <f t="shared" ref="H155:H186" si="62">D155/$F155</f>
        <v>0.10441088817142666</v>
      </c>
      <c r="I155" s="215">
        <f t="shared" ref="I155:I186" si="63">E155/$F155</f>
        <v>0.864075148894208</v>
      </c>
      <c r="J155" s="216">
        <f t="shared" ref="J155:J186" si="64">SUM(G155:I155)</f>
        <v>1</v>
      </c>
    </row>
    <row r="156" spans="1:14" ht="14.4" x14ac:dyDescent="0.3">
      <c r="A156" s="51">
        <v>30</v>
      </c>
      <c r="B156" s="196" t="str">
        <f t="shared" si="60"/>
        <v>Burrillville</v>
      </c>
      <c r="C156" s="292">
        <v>2272102.48</v>
      </c>
      <c r="D156" s="292">
        <v>12505552.82</v>
      </c>
      <c r="E156" s="292">
        <v>21274154.350000001</v>
      </c>
      <c r="F156" s="292">
        <v>36051809.649999999</v>
      </c>
      <c r="G156" s="215">
        <f t="shared" si="61"/>
        <v>6.3023257419201423E-2</v>
      </c>
      <c r="H156" s="215">
        <f t="shared" si="62"/>
        <v>0.34687725640979028</v>
      </c>
      <c r="I156" s="215">
        <f t="shared" si="63"/>
        <v>0.59009948617100838</v>
      </c>
      <c r="J156" s="216">
        <f t="shared" si="64"/>
        <v>1</v>
      </c>
    </row>
    <row r="157" spans="1:14" ht="14.4" x14ac:dyDescent="0.3">
      <c r="A157" s="51">
        <v>40</v>
      </c>
      <c r="B157" s="196" t="str">
        <f t="shared" si="60"/>
        <v>Central Falls</v>
      </c>
      <c r="C157" s="292">
        <v>8413764.8100000005</v>
      </c>
      <c r="D157" s="292">
        <v>43543169.159999996</v>
      </c>
      <c r="E157" s="292">
        <v>898687.35</v>
      </c>
      <c r="F157" s="292">
        <v>52855621.32</v>
      </c>
      <c r="G157" s="215">
        <f t="shared" si="61"/>
        <v>0.15918391648564961</v>
      </c>
      <c r="H157" s="215">
        <f t="shared" si="62"/>
        <v>0.82381340096977973</v>
      </c>
      <c r="I157" s="215">
        <f t="shared" si="63"/>
        <v>1.7002682544570644E-2</v>
      </c>
      <c r="J157" s="216">
        <f t="shared" si="64"/>
        <v>1</v>
      </c>
    </row>
    <row r="158" spans="1:14" ht="14.4" x14ac:dyDescent="0.3">
      <c r="A158" s="51">
        <v>60</v>
      </c>
      <c r="B158" s="196" t="str">
        <f t="shared" si="60"/>
        <v>Coventry</v>
      </c>
      <c r="C158" s="292">
        <v>4067517.4</v>
      </c>
      <c r="D158" s="292">
        <v>23065357.210000001</v>
      </c>
      <c r="E158" s="292">
        <v>48152886.979999997</v>
      </c>
      <c r="F158" s="292">
        <v>75285761.590000004</v>
      </c>
      <c r="G158" s="215">
        <f t="shared" si="61"/>
        <v>5.4027711403802504E-2</v>
      </c>
      <c r="H158" s="215">
        <f t="shared" si="62"/>
        <v>0.30637077613177399</v>
      </c>
      <c r="I158" s="215">
        <f t="shared" si="63"/>
        <v>0.63960151246442343</v>
      </c>
      <c r="J158" s="216">
        <f t="shared" si="64"/>
        <v>1</v>
      </c>
    </row>
    <row r="159" spans="1:14" ht="14.4" x14ac:dyDescent="0.3">
      <c r="A159" s="51">
        <v>70</v>
      </c>
      <c r="B159" s="196" t="str">
        <f t="shared" si="60"/>
        <v>Cranston</v>
      </c>
      <c r="C159" s="292">
        <v>12079682.77</v>
      </c>
      <c r="D159" s="292">
        <v>61844262.5</v>
      </c>
      <c r="E159" s="292">
        <v>96854538.599999994</v>
      </c>
      <c r="F159" s="292">
        <v>170778483.87</v>
      </c>
      <c r="G159" s="215">
        <f t="shared" si="61"/>
        <v>7.0733048427782594E-2</v>
      </c>
      <c r="H159" s="215">
        <f t="shared" si="62"/>
        <v>0.36213146468191559</v>
      </c>
      <c r="I159" s="215">
        <f t="shared" si="63"/>
        <v>0.56713548689030169</v>
      </c>
      <c r="J159" s="216">
        <f t="shared" si="64"/>
        <v>0.99999999999999989</v>
      </c>
    </row>
    <row r="160" spans="1:14" ht="14.4" x14ac:dyDescent="0.3">
      <c r="A160" s="51">
        <v>80</v>
      </c>
      <c r="B160" s="196" t="str">
        <f t="shared" si="60"/>
        <v>Cumberland</v>
      </c>
      <c r="C160" s="292">
        <v>4529963.1100000003</v>
      </c>
      <c r="D160" s="292">
        <v>20764313.149999999</v>
      </c>
      <c r="E160" s="292">
        <v>46936596.689999998</v>
      </c>
      <c r="F160" s="292">
        <v>72230872.950000003</v>
      </c>
      <c r="G160" s="215">
        <f t="shared" si="61"/>
        <v>6.2715054172690854E-2</v>
      </c>
      <c r="H160" s="215">
        <f t="shared" si="62"/>
        <v>0.28747144125440061</v>
      </c>
      <c r="I160" s="215">
        <f t="shared" si="63"/>
        <v>0.64981350457290843</v>
      </c>
      <c r="J160" s="216">
        <f t="shared" si="64"/>
        <v>0.99999999999999989</v>
      </c>
    </row>
    <row r="161" spans="1:10" ht="14.4" x14ac:dyDescent="0.3">
      <c r="A161" s="51">
        <v>90</v>
      </c>
      <c r="B161" s="196" t="str">
        <f t="shared" si="60"/>
        <v>East Greenwich</v>
      </c>
      <c r="C161" s="292">
        <v>1270667.77</v>
      </c>
      <c r="D161" s="292">
        <v>3335265.55</v>
      </c>
      <c r="E161" s="292">
        <v>36260580.5</v>
      </c>
      <c r="F161" s="292">
        <v>40866513.82</v>
      </c>
      <c r="G161" s="215">
        <f t="shared" si="61"/>
        <v>3.1093128608835174E-2</v>
      </c>
      <c r="H161" s="215">
        <f t="shared" si="62"/>
        <v>8.1613654756323414E-2</v>
      </c>
      <c r="I161" s="215">
        <f t="shared" si="63"/>
        <v>0.8872932166348414</v>
      </c>
      <c r="J161" s="216">
        <f t="shared" si="64"/>
        <v>1</v>
      </c>
    </row>
    <row r="162" spans="1:10" ht="14.4" x14ac:dyDescent="0.3">
      <c r="A162" s="52">
        <v>100</v>
      </c>
      <c r="B162" s="196" t="str">
        <f t="shared" si="60"/>
        <v>E Providence</v>
      </c>
      <c r="C162" s="292">
        <v>6088129.3899999997</v>
      </c>
      <c r="D162" s="292">
        <v>38843381.479999997</v>
      </c>
      <c r="E162" s="292">
        <v>48354322.93</v>
      </c>
      <c r="F162" s="292">
        <v>93285833.799999997</v>
      </c>
      <c r="G162" s="215">
        <f t="shared" si="61"/>
        <v>6.5263171716432686E-2</v>
      </c>
      <c r="H162" s="215">
        <f t="shared" si="62"/>
        <v>0.41639099847977129</v>
      </c>
      <c r="I162" s="215">
        <f t="shared" si="63"/>
        <v>0.51834582980379607</v>
      </c>
      <c r="J162" s="216">
        <f t="shared" si="64"/>
        <v>1</v>
      </c>
    </row>
    <row r="163" spans="1:10" ht="14.4" x14ac:dyDescent="0.3">
      <c r="A163" s="52">
        <v>120</v>
      </c>
      <c r="B163" s="196" t="str">
        <f t="shared" si="60"/>
        <v>Foster</v>
      </c>
      <c r="C163" s="292">
        <v>275155.15999999997</v>
      </c>
      <c r="D163" s="292">
        <v>1287394.51</v>
      </c>
      <c r="E163" s="292">
        <v>3267226.74</v>
      </c>
      <c r="F163" s="292">
        <v>4829776.41</v>
      </c>
      <c r="G163" s="215">
        <f t="shared" si="61"/>
        <v>5.6970579306796519E-2</v>
      </c>
      <c r="H163" s="215">
        <f t="shared" si="62"/>
        <v>0.26655364569971884</v>
      </c>
      <c r="I163" s="215">
        <f t="shared" si="63"/>
        <v>0.67647577499348466</v>
      </c>
      <c r="J163" s="216">
        <f t="shared" si="64"/>
        <v>1</v>
      </c>
    </row>
    <row r="164" spans="1:10" ht="14.4" x14ac:dyDescent="0.3">
      <c r="A164" s="52">
        <v>130</v>
      </c>
      <c r="B164" s="196" t="str">
        <f t="shared" si="60"/>
        <v>Glocester</v>
      </c>
      <c r="C164" s="292">
        <v>482756.48</v>
      </c>
      <c r="D164" s="292">
        <v>2320895.5699999998</v>
      </c>
      <c r="E164" s="292">
        <v>6524492.7599999998</v>
      </c>
      <c r="F164" s="292">
        <v>9328144.8100000005</v>
      </c>
      <c r="G164" s="215">
        <f t="shared" si="61"/>
        <v>5.1752678569319935E-2</v>
      </c>
      <c r="H164" s="215">
        <f t="shared" si="62"/>
        <v>0.24880569687468218</v>
      </c>
      <c r="I164" s="215">
        <f t="shared" si="63"/>
        <v>0.69944162455599779</v>
      </c>
      <c r="J164" s="216">
        <f t="shared" si="64"/>
        <v>0.99999999999999989</v>
      </c>
    </row>
    <row r="165" spans="1:10" ht="14.4" x14ac:dyDescent="0.3">
      <c r="A165" s="52">
        <v>150</v>
      </c>
      <c r="B165" s="196" t="str">
        <f t="shared" si="60"/>
        <v>Jamestown</v>
      </c>
      <c r="C165" s="292">
        <v>583981.74</v>
      </c>
      <c r="D165" s="292">
        <v>524748.4</v>
      </c>
      <c r="E165" s="292">
        <v>11831723.33</v>
      </c>
      <c r="F165" s="292">
        <v>12940453.470000001</v>
      </c>
      <c r="G165" s="215">
        <f t="shared" si="61"/>
        <v>4.5128382970028948E-2</v>
      </c>
      <c r="H165" s="215">
        <f t="shared" si="62"/>
        <v>4.0551005512792129E-2</v>
      </c>
      <c r="I165" s="215">
        <f t="shared" si="63"/>
        <v>0.91432061151717892</v>
      </c>
      <c r="J165" s="216">
        <f t="shared" si="64"/>
        <v>1</v>
      </c>
    </row>
    <row r="166" spans="1:10" ht="14.4" x14ac:dyDescent="0.3">
      <c r="A166" s="52">
        <v>160</v>
      </c>
      <c r="B166" s="196" t="str">
        <f t="shared" si="60"/>
        <v>Johnston</v>
      </c>
      <c r="C166" s="292">
        <v>3672661.15</v>
      </c>
      <c r="D166" s="292">
        <v>18348370.09</v>
      </c>
      <c r="E166" s="292">
        <v>38555454.149999999</v>
      </c>
      <c r="F166" s="292">
        <v>60576485.390000001</v>
      </c>
      <c r="G166" s="215">
        <f t="shared" si="61"/>
        <v>6.0628495138912185E-2</v>
      </c>
      <c r="H166" s="215">
        <f t="shared" si="62"/>
        <v>0.30289591698611418</v>
      </c>
      <c r="I166" s="215">
        <f t="shared" si="63"/>
        <v>0.6364755878749736</v>
      </c>
      <c r="J166" s="216">
        <f t="shared" si="64"/>
        <v>1</v>
      </c>
    </row>
    <row r="167" spans="1:10" ht="14.4" x14ac:dyDescent="0.3">
      <c r="A167" s="52">
        <v>170</v>
      </c>
      <c r="B167" s="196" t="str">
        <f t="shared" si="60"/>
        <v>Lincoln</v>
      </c>
      <c r="C167" s="292">
        <v>2352453.6800000002</v>
      </c>
      <c r="D167" s="292">
        <v>12798224.23</v>
      </c>
      <c r="E167" s="292">
        <v>42437397.880000003</v>
      </c>
      <c r="F167" s="292">
        <v>57588075.789999999</v>
      </c>
      <c r="G167" s="215">
        <f t="shared" si="61"/>
        <v>4.0849666319437899E-2</v>
      </c>
      <c r="H167" s="215">
        <f t="shared" si="62"/>
        <v>0.2222373999205991</v>
      </c>
      <c r="I167" s="215">
        <f t="shared" si="63"/>
        <v>0.73691293375996303</v>
      </c>
      <c r="J167" s="216">
        <f t="shared" si="64"/>
        <v>1</v>
      </c>
    </row>
    <row r="168" spans="1:10" ht="14.4" x14ac:dyDescent="0.3">
      <c r="A168" s="52">
        <v>180</v>
      </c>
      <c r="B168" s="196" t="str">
        <f t="shared" si="60"/>
        <v>Little Compton</v>
      </c>
      <c r="C168" s="292">
        <v>193294.38</v>
      </c>
      <c r="D168" s="292">
        <v>375604.73</v>
      </c>
      <c r="E168" s="292">
        <v>6976892.9199999999</v>
      </c>
      <c r="F168" s="292">
        <v>7545792.0300000003</v>
      </c>
      <c r="G168" s="215">
        <f t="shared" si="61"/>
        <v>2.5616181738313825E-2</v>
      </c>
      <c r="H168" s="215">
        <f t="shared" si="62"/>
        <v>4.9776713764002313E-2</v>
      </c>
      <c r="I168" s="215">
        <f t="shared" si="63"/>
        <v>0.9246071044976838</v>
      </c>
      <c r="J168" s="216">
        <f t="shared" si="64"/>
        <v>0.99999999999999989</v>
      </c>
    </row>
    <row r="169" spans="1:10" ht="14.4" x14ac:dyDescent="0.3">
      <c r="A169" s="52">
        <v>190</v>
      </c>
      <c r="B169" s="196" t="str">
        <f t="shared" si="60"/>
        <v>Middletown</v>
      </c>
      <c r="C169" s="292">
        <v>2869294.85</v>
      </c>
      <c r="D169" s="292">
        <v>8035360.54</v>
      </c>
      <c r="E169" s="292">
        <v>27620074.140000001</v>
      </c>
      <c r="F169" s="292">
        <v>38524729.530000001</v>
      </c>
      <c r="G169" s="215">
        <f t="shared" si="61"/>
        <v>7.4479299011447203E-2</v>
      </c>
      <c r="H169" s="215">
        <f t="shared" si="62"/>
        <v>0.20857668925988693</v>
      </c>
      <c r="I169" s="215">
        <f t="shared" si="63"/>
        <v>0.71694401172866584</v>
      </c>
      <c r="J169" s="216">
        <f t="shared" si="64"/>
        <v>1</v>
      </c>
    </row>
    <row r="170" spans="1:10" ht="14.4" x14ac:dyDescent="0.3">
      <c r="A170" s="52">
        <v>200</v>
      </c>
      <c r="B170" s="196" t="str">
        <f t="shared" si="60"/>
        <v>Narragansett</v>
      </c>
      <c r="C170" s="292">
        <v>1193877.28</v>
      </c>
      <c r="D170" s="292">
        <v>2518162.6800000002</v>
      </c>
      <c r="E170" s="292">
        <v>27431506.879999999</v>
      </c>
      <c r="F170" s="292">
        <v>31143546.84</v>
      </c>
      <c r="G170" s="215">
        <f t="shared" si="61"/>
        <v>3.8334660022300786E-2</v>
      </c>
      <c r="H170" s="215">
        <f t="shared" si="62"/>
        <v>8.0856644008373973E-2</v>
      </c>
      <c r="I170" s="215">
        <f t="shared" si="63"/>
        <v>0.88080869596932521</v>
      </c>
      <c r="J170" s="216">
        <f t="shared" si="64"/>
        <v>1</v>
      </c>
    </row>
    <row r="171" spans="1:10" ht="14.4" x14ac:dyDescent="0.3">
      <c r="A171" s="52">
        <v>210</v>
      </c>
      <c r="B171" s="196" t="str">
        <f t="shared" si="60"/>
        <v>Newport</v>
      </c>
      <c r="C171" s="292">
        <v>4653570.18</v>
      </c>
      <c r="D171" s="292">
        <v>12638698.630000001</v>
      </c>
      <c r="E171" s="292">
        <v>29476765.07</v>
      </c>
      <c r="F171" s="292">
        <v>46769033.880000003</v>
      </c>
      <c r="G171" s="215">
        <f t="shared" si="61"/>
        <v>9.9501097070769762E-2</v>
      </c>
      <c r="H171" s="215">
        <f t="shared" si="62"/>
        <v>0.27023647019154545</v>
      </c>
      <c r="I171" s="215">
        <f t="shared" si="63"/>
        <v>0.63026243273768479</v>
      </c>
      <c r="J171" s="216">
        <f t="shared" si="64"/>
        <v>1</v>
      </c>
    </row>
    <row r="172" spans="1:10" ht="14.4" x14ac:dyDescent="0.3">
      <c r="A172" s="52">
        <v>220</v>
      </c>
      <c r="B172" s="196" t="str">
        <f t="shared" si="60"/>
        <v>New Shoreham</v>
      </c>
      <c r="C172" s="292">
        <v>106851.01</v>
      </c>
      <c r="D172" s="292">
        <v>157110.48000000001</v>
      </c>
      <c r="E172" s="292">
        <v>4950537.78</v>
      </c>
      <c r="F172" s="292">
        <v>5214499.2699999996</v>
      </c>
      <c r="G172" s="215">
        <f t="shared" si="61"/>
        <v>2.0491135287856701E-2</v>
      </c>
      <c r="H172" s="215">
        <f t="shared" si="62"/>
        <v>3.0129543004039968E-2</v>
      </c>
      <c r="I172" s="215">
        <f t="shared" si="63"/>
        <v>0.94937932170810346</v>
      </c>
      <c r="J172" s="216">
        <f t="shared" si="64"/>
        <v>1.0000000000000002</v>
      </c>
    </row>
    <row r="173" spans="1:10" ht="14.4" x14ac:dyDescent="0.3">
      <c r="A173" s="52">
        <v>230</v>
      </c>
      <c r="B173" s="196" t="str">
        <f t="shared" si="60"/>
        <v>North Kingstown</v>
      </c>
      <c r="C173" s="292">
        <v>2947050.36</v>
      </c>
      <c r="D173" s="292">
        <v>10249364.99</v>
      </c>
      <c r="E173" s="292">
        <v>57805861.130000003</v>
      </c>
      <c r="F173" s="292">
        <v>71002276.480000004</v>
      </c>
      <c r="G173" s="215">
        <f t="shared" si="61"/>
        <v>4.1506420724835888E-2</v>
      </c>
      <c r="H173" s="215">
        <f t="shared" si="62"/>
        <v>0.14435262498783474</v>
      </c>
      <c r="I173" s="215">
        <f t="shared" si="63"/>
        <v>0.81414095428732935</v>
      </c>
      <c r="J173" s="216">
        <f t="shared" si="64"/>
        <v>1</v>
      </c>
    </row>
    <row r="174" spans="1:10" ht="14.4" x14ac:dyDescent="0.3">
      <c r="A174" s="52">
        <v>240</v>
      </c>
      <c r="B174" s="196" t="str">
        <f t="shared" si="60"/>
        <v>North Providence</v>
      </c>
      <c r="C174" s="292">
        <v>3722796.39</v>
      </c>
      <c r="D174" s="292">
        <v>23596226.809999999</v>
      </c>
      <c r="E174" s="292">
        <v>33421060.77</v>
      </c>
      <c r="F174" s="292">
        <v>60740083.969999999</v>
      </c>
      <c r="G174" s="215">
        <f t="shared" si="61"/>
        <v>6.1290603283306593E-2</v>
      </c>
      <c r="H174" s="215">
        <f t="shared" si="62"/>
        <v>0.38847866627340127</v>
      </c>
      <c r="I174" s="215">
        <f t="shared" si="63"/>
        <v>0.55023073044329218</v>
      </c>
      <c r="J174" s="216">
        <f t="shared" si="64"/>
        <v>1</v>
      </c>
    </row>
    <row r="175" spans="1:10" ht="14.4" x14ac:dyDescent="0.3">
      <c r="A175" s="52">
        <v>250</v>
      </c>
      <c r="B175" s="196" t="str">
        <f t="shared" si="60"/>
        <v>North Smithfield</v>
      </c>
      <c r="C175" s="292">
        <v>1166148.55</v>
      </c>
      <c r="D175" s="292">
        <v>6301300.96</v>
      </c>
      <c r="E175" s="292">
        <v>20275334.890000001</v>
      </c>
      <c r="F175" s="292">
        <v>27742784.399999999</v>
      </c>
      <c r="G175" s="215">
        <f t="shared" si="61"/>
        <v>4.2034300998280483E-2</v>
      </c>
      <c r="H175" s="215">
        <f t="shared" si="62"/>
        <v>0.22713296795111887</v>
      </c>
      <c r="I175" s="215">
        <f t="shared" si="63"/>
        <v>0.73083273105060076</v>
      </c>
      <c r="J175" s="216">
        <f t="shared" si="64"/>
        <v>1</v>
      </c>
    </row>
    <row r="176" spans="1:10" ht="14.4" x14ac:dyDescent="0.3">
      <c r="A176" s="52">
        <v>260</v>
      </c>
      <c r="B176" s="196" t="str">
        <f t="shared" si="60"/>
        <v>Pawtucket</v>
      </c>
      <c r="C176" s="292">
        <v>15775400.630000001</v>
      </c>
      <c r="D176" s="292">
        <v>92222530.569999993</v>
      </c>
      <c r="E176" s="292">
        <v>33414688.989999998</v>
      </c>
      <c r="F176" s="292">
        <v>141412620.19</v>
      </c>
      <c r="G176" s="215">
        <f t="shared" si="61"/>
        <v>0.11155581877207561</v>
      </c>
      <c r="H176" s="215">
        <f t="shared" si="62"/>
        <v>0.65215205295037393</v>
      </c>
      <c r="I176" s="215">
        <f t="shared" si="63"/>
        <v>0.23629212827755045</v>
      </c>
      <c r="J176" s="216">
        <f t="shared" si="64"/>
        <v>1</v>
      </c>
    </row>
    <row r="177" spans="1:10" ht="14.4" x14ac:dyDescent="0.3">
      <c r="A177" s="52">
        <v>270</v>
      </c>
      <c r="B177" s="196" t="str">
        <f t="shared" si="60"/>
        <v>Portsmouth</v>
      </c>
      <c r="C177" s="292">
        <v>2325555.0699999998</v>
      </c>
      <c r="D177" s="292">
        <v>4388167.05</v>
      </c>
      <c r="E177" s="292">
        <v>35221330.840000004</v>
      </c>
      <c r="F177" s="292">
        <v>41935052.960000001</v>
      </c>
      <c r="G177" s="215">
        <f t="shared" si="61"/>
        <v>5.5456113820059896E-2</v>
      </c>
      <c r="H177" s="215">
        <f t="shared" si="62"/>
        <v>0.10464198183285184</v>
      </c>
      <c r="I177" s="215">
        <f t="shared" si="63"/>
        <v>0.83990190434708834</v>
      </c>
      <c r="J177" s="216">
        <f t="shared" si="64"/>
        <v>1</v>
      </c>
    </row>
    <row r="178" spans="1:10" ht="14.4" x14ac:dyDescent="0.3">
      <c r="A178" s="52">
        <v>280</v>
      </c>
      <c r="B178" s="196" t="str">
        <f t="shared" si="60"/>
        <v>Providence</v>
      </c>
      <c r="C178" s="292">
        <v>51910658.299999997</v>
      </c>
      <c r="D178" s="292">
        <v>254410684.88999999</v>
      </c>
      <c r="E178" s="292">
        <v>132731529.88</v>
      </c>
      <c r="F178" s="292">
        <v>439052873.06999999</v>
      </c>
      <c r="G178" s="215">
        <f t="shared" si="61"/>
        <v>0.11823327322065758</v>
      </c>
      <c r="H178" s="215">
        <f t="shared" si="62"/>
        <v>0.57945341095499048</v>
      </c>
      <c r="I178" s="215">
        <f t="shared" si="63"/>
        <v>0.30231331582435189</v>
      </c>
      <c r="J178" s="216">
        <f t="shared" si="64"/>
        <v>1</v>
      </c>
    </row>
    <row r="179" spans="1:10" ht="14.4" x14ac:dyDescent="0.3">
      <c r="A179" s="52">
        <v>300</v>
      </c>
      <c r="B179" s="196" t="str">
        <f t="shared" si="60"/>
        <v>Scituate</v>
      </c>
      <c r="C179" s="292">
        <v>1104404.96</v>
      </c>
      <c r="D179" s="292">
        <v>3459090.25</v>
      </c>
      <c r="E179" s="292">
        <v>19666025.68</v>
      </c>
      <c r="F179" s="292">
        <v>24229520.890000001</v>
      </c>
      <c r="G179" s="215">
        <f t="shared" si="61"/>
        <v>4.5580965674637403E-2</v>
      </c>
      <c r="H179" s="215">
        <f t="shared" si="62"/>
        <v>0.14276346056135325</v>
      </c>
      <c r="I179" s="215">
        <f t="shared" si="63"/>
        <v>0.81165557376400932</v>
      </c>
      <c r="J179" s="216">
        <f t="shared" si="64"/>
        <v>1</v>
      </c>
    </row>
    <row r="180" spans="1:10" ht="14.4" x14ac:dyDescent="0.3">
      <c r="A180" s="52">
        <v>310</v>
      </c>
      <c r="B180" s="196" t="str">
        <f t="shared" si="60"/>
        <v>Smithfield</v>
      </c>
      <c r="C180" s="292">
        <v>1587202.18</v>
      </c>
      <c r="D180" s="292">
        <v>7822437.6600000001</v>
      </c>
      <c r="E180" s="292">
        <v>32354457.469999999</v>
      </c>
      <c r="F180" s="292">
        <v>41764097.310000002</v>
      </c>
      <c r="G180" s="215">
        <f t="shared" si="61"/>
        <v>3.8003986252085474E-2</v>
      </c>
      <c r="H180" s="215">
        <f t="shared" si="62"/>
        <v>0.18730053236723482</v>
      </c>
      <c r="I180" s="215">
        <f t="shared" si="63"/>
        <v>0.77469548138067967</v>
      </c>
      <c r="J180" s="216">
        <f t="shared" si="64"/>
        <v>1</v>
      </c>
    </row>
    <row r="181" spans="1:10" ht="14.4" x14ac:dyDescent="0.3">
      <c r="A181" s="52">
        <v>320</v>
      </c>
      <c r="B181" s="196" t="str">
        <f t="shared" si="60"/>
        <v>South Kingstown</v>
      </c>
      <c r="C181" s="292">
        <v>2231788.59</v>
      </c>
      <c r="D181" s="292">
        <v>6208849.9100000001</v>
      </c>
      <c r="E181" s="292">
        <v>55629356.32</v>
      </c>
      <c r="F181" s="292">
        <v>64069994.82</v>
      </c>
      <c r="G181" s="215">
        <f t="shared" si="61"/>
        <v>3.4833600287779765E-2</v>
      </c>
      <c r="H181" s="215">
        <f t="shared" si="62"/>
        <v>9.690729533291384E-2</v>
      </c>
      <c r="I181" s="215">
        <f t="shared" si="63"/>
        <v>0.86825910437930642</v>
      </c>
      <c r="J181" s="216">
        <f t="shared" si="64"/>
        <v>1</v>
      </c>
    </row>
    <row r="182" spans="1:10" ht="14.4" x14ac:dyDescent="0.3">
      <c r="A182" s="52">
        <v>330</v>
      </c>
      <c r="B182" s="196" t="str">
        <f t="shared" si="60"/>
        <v>Tiverton</v>
      </c>
      <c r="C182" s="292">
        <v>2664116.2599999998</v>
      </c>
      <c r="D182" s="292">
        <v>6826979.1299999999</v>
      </c>
      <c r="E182" s="292">
        <v>23854445.949999999</v>
      </c>
      <c r="F182" s="292">
        <v>33345541.34</v>
      </c>
      <c r="G182" s="215">
        <f t="shared" si="61"/>
        <v>7.9894227322206662E-2</v>
      </c>
      <c r="H182" s="215">
        <f t="shared" si="62"/>
        <v>0.20473439193535073</v>
      </c>
      <c r="I182" s="215">
        <f t="shared" si="63"/>
        <v>0.71537138074244255</v>
      </c>
      <c r="J182" s="216">
        <f t="shared" si="64"/>
        <v>1</v>
      </c>
    </row>
    <row r="183" spans="1:10" ht="14.4" x14ac:dyDescent="0.3">
      <c r="A183" s="52">
        <v>350</v>
      </c>
      <c r="B183" s="196" t="str">
        <f t="shared" si="60"/>
        <v>Warwick</v>
      </c>
      <c r="C183" s="292">
        <v>8789748.8599999994</v>
      </c>
      <c r="D183" s="292">
        <v>38052588.460000001</v>
      </c>
      <c r="E183" s="292">
        <v>127014334.89</v>
      </c>
      <c r="F183" s="292">
        <v>173856672.21000001</v>
      </c>
      <c r="G183" s="215">
        <f t="shared" si="61"/>
        <v>5.0557443371416516E-2</v>
      </c>
      <c r="H183" s="215">
        <f t="shared" si="62"/>
        <v>0.21887332810578936</v>
      </c>
      <c r="I183" s="215">
        <f t="shared" si="63"/>
        <v>0.73056922852279405</v>
      </c>
      <c r="J183" s="216">
        <f t="shared" si="64"/>
        <v>0.99999999999999989</v>
      </c>
    </row>
    <row r="184" spans="1:10" ht="14.4" x14ac:dyDescent="0.3">
      <c r="A184" s="52">
        <v>360</v>
      </c>
      <c r="B184" s="196" t="str">
        <f t="shared" si="60"/>
        <v>Westerly</v>
      </c>
      <c r="C184" s="292">
        <v>3426473.76</v>
      </c>
      <c r="D184" s="292">
        <v>9188671.2699999996</v>
      </c>
      <c r="E184" s="292">
        <v>48539529.829999998</v>
      </c>
      <c r="F184" s="292">
        <v>61154674.859999999</v>
      </c>
      <c r="G184" s="215">
        <f t="shared" si="61"/>
        <v>5.60296292612813E-2</v>
      </c>
      <c r="H184" s="215">
        <f t="shared" si="62"/>
        <v>0.1502529657959169</v>
      </c>
      <c r="I184" s="215">
        <f t="shared" si="63"/>
        <v>0.79371740494280174</v>
      </c>
      <c r="J184" s="216">
        <f t="shared" si="64"/>
        <v>1</v>
      </c>
    </row>
    <row r="185" spans="1:10" ht="14.4" x14ac:dyDescent="0.3">
      <c r="A185" s="52">
        <v>380</v>
      </c>
      <c r="B185" s="196" t="str">
        <f t="shared" si="60"/>
        <v>W Warwick</v>
      </c>
      <c r="C185" s="292">
        <v>4532107.6900000004</v>
      </c>
      <c r="D185" s="292">
        <v>26263173.77</v>
      </c>
      <c r="E185" s="292">
        <v>32265012.309999999</v>
      </c>
      <c r="F185" s="292">
        <v>63060293.770000003</v>
      </c>
      <c r="G185" s="215">
        <f t="shared" si="61"/>
        <v>7.1869435092230469E-2</v>
      </c>
      <c r="H185" s="215">
        <f t="shared" si="62"/>
        <v>0.41647718714710957</v>
      </c>
      <c r="I185" s="215">
        <f t="shared" si="63"/>
        <v>0.51165337776065989</v>
      </c>
      <c r="J185" s="216">
        <f t="shared" si="64"/>
        <v>1</v>
      </c>
    </row>
    <row r="186" spans="1:10" ht="14.4" x14ac:dyDescent="0.3">
      <c r="A186" s="52">
        <v>390</v>
      </c>
      <c r="B186" s="196" t="str">
        <f t="shared" si="60"/>
        <v>Woonsocket</v>
      </c>
      <c r="C186" s="292">
        <v>13893591.23</v>
      </c>
      <c r="D186" s="292">
        <v>63801813</v>
      </c>
      <c r="E186" s="292">
        <v>17650627.309999999</v>
      </c>
      <c r="F186" s="292">
        <v>95346031.540000007</v>
      </c>
      <c r="G186" s="215">
        <f t="shared" si="61"/>
        <v>0.14571756166035391</v>
      </c>
      <c r="H186" s="215">
        <f t="shared" si="62"/>
        <v>0.66916065587096374</v>
      </c>
      <c r="I186" s="215">
        <f t="shared" si="63"/>
        <v>0.18512178246868224</v>
      </c>
      <c r="J186" s="216">
        <f t="shared" si="64"/>
        <v>0.99999999999999989</v>
      </c>
    </row>
    <row r="187" spans="1:10" ht="14.4" x14ac:dyDescent="0.3">
      <c r="A187" s="52">
        <v>400</v>
      </c>
      <c r="B187" s="196" t="str">
        <f t="shared" si="60"/>
        <v>Davies</v>
      </c>
      <c r="C187" s="292">
        <v>1279863.6399999999</v>
      </c>
      <c r="D187" s="292">
        <v>14037710.73</v>
      </c>
      <c r="E187" s="292">
        <v>3765101.72</v>
      </c>
      <c r="F187" s="292">
        <v>19082676.09</v>
      </c>
      <c r="G187" s="215">
        <f t="shared" ref="G187:G217" si="65">C187/$F187</f>
        <v>6.7069400222681236E-2</v>
      </c>
      <c r="H187" s="215">
        <f t="shared" ref="H187:H217" si="66">D187/$F187</f>
        <v>0.73562589774063503</v>
      </c>
      <c r="I187" s="215">
        <f t="shared" ref="I187:I217" si="67">E187/$F187</f>
        <v>0.19730470203668379</v>
      </c>
      <c r="J187" s="216">
        <f t="shared" ref="J187:J217" si="68">SUM(G187:I187)</f>
        <v>1</v>
      </c>
    </row>
    <row r="188" spans="1:10" ht="14.4" x14ac:dyDescent="0.3">
      <c r="A188" s="52">
        <v>410</v>
      </c>
      <c r="B188" s="196" t="str">
        <f t="shared" si="60"/>
        <v>Deaf</v>
      </c>
      <c r="C188" s="292">
        <v>357309.24</v>
      </c>
      <c r="D188" s="292">
        <v>6570333</v>
      </c>
      <c r="E188" s="292">
        <v>1076361.28</v>
      </c>
      <c r="F188" s="292">
        <v>8004003.5199999996</v>
      </c>
      <c r="G188" s="215">
        <f t="shared" si="65"/>
        <v>4.46413147004713E-2</v>
      </c>
      <c r="H188" s="215">
        <f t="shared" si="66"/>
        <v>0.82088082340073742</v>
      </c>
      <c r="I188" s="215">
        <f t="shared" si="67"/>
        <v>0.13447786189879138</v>
      </c>
      <c r="J188" s="216">
        <f t="shared" si="68"/>
        <v>1</v>
      </c>
    </row>
    <row r="189" spans="1:10" ht="14.4" x14ac:dyDescent="0.3">
      <c r="A189" s="52">
        <v>420</v>
      </c>
      <c r="B189" s="196" t="s">
        <v>87</v>
      </c>
      <c r="C189" s="292">
        <v>1582485.94</v>
      </c>
      <c r="D189" s="292">
        <v>10188900</v>
      </c>
      <c r="E189" s="292">
        <v>4994383.5999999996</v>
      </c>
      <c r="F189" s="292">
        <v>16765769.539999999</v>
      </c>
      <c r="G189" s="215">
        <f t="shared" si="65"/>
        <v>9.4387909616942045E-2</v>
      </c>
      <c r="H189" s="215">
        <f t="shared" si="66"/>
        <v>0.60772038979130572</v>
      </c>
      <c r="I189" s="215">
        <f t="shared" si="67"/>
        <v>0.29789170059175224</v>
      </c>
      <c r="J189" s="216">
        <f t="shared" si="68"/>
        <v>1</v>
      </c>
    </row>
    <row r="190" spans="1:10" ht="14.4" x14ac:dyDescent="0.3">
      <c r="A190" s="52">
        <v>430</v>
      </c>
      <c r="B190" s="196" t="s">
        <v>379</v>
      </c>
      <c r="C190" s="292">
        <v>498060</v>
      </c>
      <c r="D190" s="292">
        <v>1431678</v>
      </c>
      <c r="E190" s="292">
        <v>1152853</v>
      </c>
      <c r="F190" s="292">
        <v>3082591</v>
      </c>
      <c r="G190" s="215">
        <f t="shared" si="65"/>
        <v>0.1615718724929775</v>
      </c>
      <c r="H190" s="215">
        <f t="shared" si="66"/>
        <v>0.4644398170240554</v>
      </c>
      <c r="I190" s="215">
        <f t="shared" si="67"/>
        <v>0.3739883104829671</v>
      </c>
      <c r="J190" s="216">
        <f t="shared" si="68"/>
        <v>1</v>
      </c>
    </row>
    <row r="191" spans="1:10" ht="14.4" x14ac:dyDescent="0.3">
      <c r="A191" s="52">
        <v>480</v>
      </c>
      <c r="B191" s="196" t="str">
        <f t="shared" ref="B191:B206" si="69">VLOOKUP(A191,num,15)</f>
        <v>Highlander</v>
      </c>
      <c r="C191" s="292">
        <v>1205862</v>
      </c>
      <c r="D191" s="292">
        <v>5924655</v>
      </c>
      <c r="E191" s="292">
        <v>3258144</v>
      </c>
      <c r="F191" s="292">
        <v>10388661</v>
      </c>
      <c r="G191" s="215">
        <f t="shared" si="65"/>
        <v>0.11607482427234847</v>
      </c>
      <c r="H191" s="215">
        <f t="shared" si="66"/>
        <v>0.57030015706547743</v>
      </c>
      <c r="I191" s="215">
        <f t="shared" si="67"/>
        <v>0.31362501866217407</v>
      </c>
      <c r="J191" s="216">
        <f t="shared" si="68"/>
        <v>1</v>
      </c>
    </row>
    <row r="192" spans="1:10" ht="14.4" x14ac:dyDescent="0.3">
      <c r="A192" s="52">
        <v>500</v>
      </c>
      <c r="B192" s="196" t="str">
        <f t="shared" si="69"/>
        <v>New England Laborers</v>
      </c>
      <c r="C192" s="292">
        <v>11574.65</v>
      </c>
      <c r="D192" s="292">
        <v>1497174</v>
      </c>
      <c r="E192" s="292">
        <v>1262102.24</v>
      </c>
      <c r="F192" s="292">
        <v>2770850.89</v>
      </c>
      <c r="G192" s="215">
        <f t="shared" si="65"/>
        <v>4.1772908249133531E-3</v>
      </c>
      <c r="H192" s="215">
        <f t="shared" si="66"/>
        <v>0.54033005002300938</v>
      </c>
      <c r="I192" s="215">
        <f t="shared" si="67"/>
        <v>0.45549265915207726</v>
      </c>
      <c r="J192" s="216">
        <f t="shared" si="68"/>
        <v>1</v>
      </c>
    </row>
    <row r="193" spans="1:10" ht="14.4" x14ac:dyDescent="0.3">
      <c r="A193" s="52">
        <v>510</v>
      </c>
      <c r="B193" s="196" t="str">
        <f t="shared" si="69"/>
        <v>Cuffee</v>
      </c>
      <c r="C193" s="292">
        <v>1189547.9099999999</v>
      </c>
      <c r="D193" s="292">
        <v>8651820.4100000001</v>
      </c>
      <c r="E193" s="292">
        <v>3922608.44</v>
      </c>
      <c r="F193" s="292">
        <v>13763976.76</v>
      </c>
      <c r="G193" s="215">
        <f t="shared" si="65"/>
        <v>8.6424725262323088E-2</v>
      </c>
      <c r="H193" s="215">
        <f t="shared" si="66"/>
        <v>0.62858435180909156</v>
      </c>
      <c r="I193" s="215">
        <f t="shared" si="67"/>
        <v>0.28499092292858536</v>
      </c>
      <c r="J193" s="216">
        <f t="shared" si="68"/>
        <v>1</v>
      </c>
    </row>
    <row r="194" spans="1:10" ht="14.4" x14ac:dyDescent="0.3">
      <c r="A194" s="52">
        <v>520</v>
      </c>
      <c r="B194" s="196" t="str">
        <f t="shared" si="69"/>
        <v>Kingston Hill</v>
      </c>
      <c r="C194" s="292">
        <v>215601</v>
      </c>
      <c r="D194" s="292">
        <v>790848</v>
      </c>
      <c r="E194" s="292">
        <v>2350073</v>
      </c>
      <c r="F194" s="292">
        <v>3356522</v>
      </c>
      <c r="G194" s="215">
        <f t="shared" si="65"/>
        <v>6.4233453556985481E-2</v>
      </c>
      <c r="H194" s="215">
        <f t="shared" si="66"/>
        <v>0.23561531847549338</v>
      </c>
      <c r="I194" s="215">
        <f t="shared" si="67"/>
        <v>0.70015122796752116</v>
      </c>
      <c r="J194" s="216">
        <f t="shared" si="68"/>
        <v>1</v>
      </c>
    </row>
    <row r="195" spans="1:10" ht="14.4" x14ac:dyDescent="0.3">
      <c r="A195" s="52">
        <v>530</v>
      </c>
      <c r="B195" s="196" t="str">
        <f t="shared" si="69"/>
        <v>International</v>
      </c>
      <c r="C195" s="292">
        <v>441623</v>
      </c>
      <c r="D195" s="292">
        <v>3418674</v>
      </c>
      <c r="E195" s="292">
        <v>2097353</v>
      </c>
      <c r="F195" s="292">
        <v>5957650</v>
      </c>
      <c r="G195" s="215">
        <f t="shared" si="65"/>
        <v>7.4127046738227315E-2</v>
      </c>
      <c r="H195" s="215">
        <f t="shared" si="66"/>
        <v>0.5738292783228286</v>
      </c>
      <c r="I195" s="215">
        <f t="shared" si="67"/>
        <v>0.35204367493894406</v>
      </c>
      <c r="J195" s="216">
        <f t="shared" si="68"/>
        <v>1</v>
      </c>
    </row>
    <row r="196" spans="1:10" ht="14.4" x14ac:dyDescent="0.3">
      <c r="A196" s="52">
        <v>540</v>
      </c>
      <c r="B196" s="196" t="str">
        <f t="shared" si="69"/>
        <v>Blackstone</v>
      </c>
      <c r="C196" s="292">
        <v>786960.79</v>
      </c>
      <c r="D196" s="292">
        <v>3739000.61</v>
      </c>
      <c r="E196" s="292">
        <v>1394056.12</v>
      </c>
      <c r="F196" s="292">
        <v>5920017.5199999996</v>
      </c>
      <c r="G196" s="215">
        <f t="shared" si="65"/>
        <v>0.13293217247100311</v>
      </c>
      <c r="H196" s="215">
        <f t="shared" si="66"/>
        <v>0.63158607172500403</v>
      </c>
      <c r="I196" s="215">
        <f t="shared" si="67"/>
        <v>0.235481755803993</v>
      </c>
      <c r="J196" s="216">
        <f t="shared" si="68"/>
        <v>1</v>
      </c>
    </row>
    <row r="197" spans="1:10" ht="14.4" x14ac:dyDescent="0.3">
      <c r="A197" s="52">
        <v>550</v>
      </c>
      <c r="B197" s="196" t="str">
        <f t="shared" si="69"/>
        <v>Compass</v>
      </c>
      <c r="C197" s="292">
        <v>97920</v>
      </c>
      <c r="D197" s="292">
        <v>469388</v>
      </c>
      <c r="E197" s="292">
        <v>2626724</v>
      </c>
      <c r="F197" s="292">
        <v>3194032</v>
      </c>
      <c r="G197" s="215">
        <f t="shared" si="65"/>
        <v>3.0657175632554715E-2</v>
      </c>
      <c r="H197" s="215">
        <f t="shared" si="66"/>
        <v>0.14695782634613555</v>
      </c>
      <c r="I197" s="215">
        <f t="shared" si="67"/>
        <v>0.82238499802130971</v>
      </c>
      <c r="J197" s="216">
        <f t="shared" si="68"/>
        <v>1</v>
      </c>
    </row>
    <row r="198" spans="1:10" ht="14.4" x14ac:dyDescent="0.3">
      <c r="A198" s="52">
        <v>560</v>
      </c>
      <c r="B198" s="196" t="str">
        <f t="shared" si="69"/>
        <v>Times 2</v>
      </c>
      <c r="C198" s="292">
        <v>0</v>
      </c>
      <c r="D198" s="292">
        <v>6255080.8399999999</v>
      </c>
      <c r="E198" s="292">
        <v>5310613.4000000004</v>
      </c>
      <c r="F198" s="292">
        <v>11565694.24</v>
      </c>
      <c r="G198" s="215">
        <f t="shared" si="65"/>
        <v>0</v>
      </c>
      <c r="H198" s="215">
        <f t="shared" si="66"/>
        <v>0.5408305554513777</v>
      </c>
      <c r="I198" s="215">
        <f t="shared" si="67"/>
        <v>0.4591694445486223</v>
      </c>
      <c r="J198" s="216">
        <f t="shared" si="68"/>
        <v>1</v>
      </c>
    </row>
    <row r="199" spans="1:10" ht="14.4" x14ac:dyDescent="0.3">
      <c r="A199" s="52">
        <v>570</v>
      </c>
      <c r="B199" s="196" t="str">
        <f t="shared" si="69"/>
        <v>ACES</v>
      </c>
      <c r="C199" s="292">
        <v>321663.62</v>
      </c>
      <c r="D199" s="292">
        <v>2278742.0099999998</v>
      </c>
      <c r="E199" s="292">
        <v>890794.08</v>
      </c>
      <c r="F199" s="292">
        <v>3491199.71</v>
      </c>
      <c r="G199" s="215">
        <f t="shared" si="65"/>
        <v>9.2135554170288361E-2</v>
      </c>
      <c r="H199" s="215">
        <f t="shared" si="66"/>
        <v>0.65271029997880003</v>
      </c>
      <c r="I199" s="215">
        <f t="shared" si="67"/>
        <v>0.25515414585091151</v>
      </c>
      <c r="J199" s="216">
        <f t="shared" si="68"/>
        <v>1</v>
      </c>
    </row>
    <row r="200" spans="1:10" ht="14.4" x14ac:dyDescent="0.3">
      <c r="A200" s="52">
        <v>580</v>
      </c>
      <c r="B200" s="196" t="str">
        <f t="shared" si="69"/>
        <v>Beacon</v>
      </c>
      <c r="C200" s="292">
        <v>497505.08</v>
      </c>
      <c r="D200" s="292">
        <v>2899643</v>
      </c>
      <c r="E200" s="292">
        <v>1931189.62</v>
      </c>
      <c r="F200" s="292">
        <v>5328337.7</v>
      </c>
      <c r="G200" s="215">
        <f t="shared" si="65"/>
        <v>9.3369660109943853E-2</v>
      </c>
      <c r="H200" s="215">
        <f t="shared" si="66"/>
        <v>0.54419279768998119</v>
      </c>
      <c r="I200" s="215">
        <f t="shared" si="67"/>
        <v>0.3624375422000749</v>
      </c>
      <c r="J200" s="216">
        <f t="shared" si="68"/>
        <v>1</v>
      </c>
    </row>
    <row r="201" spans="1:10" ht="14.4" x14ac:dyDescent="0.3">
      <c r="A201" s="52">
        <v>590</v>
      </c>
      <c r="B201" s="196" t="str">
        <f t="shared" si="69"/>
        <v>Learning Community</v>
      </c>
      <c r="C201" s="292">
        <v>1098953.99</v>
      </c>
      <c r="D201" s="292">
        <v>6591657</v>
      </c>
      <c r="E201" s="292">
        <v>2854251.33</v>
      </c>
      <c r="F201" s="292">
        <v>10544862.32</v>
      </c>
      <c r="G201" s="215">
        <f t="shared" si="65"/>
        <v>0.1042170069793761</v>
      </c>
      <c r="H201" s="215">
        <f t="shared" si="66"/>
        <v>0.62510602793721448</v>
      </c>
      <c r="I201" s="215">
        <f t="shared" si="67"/>
        <v>0.27067696508340944</v>
      </c>
      <c r="J201" s="216">
        <f t="shared" si="68"/>
        <v>1</v>
      </c>
    </row>
    <row r="202" spans="1:10" ht="14.4" x14ac:dyDescent="0.3">
      <c r="A202" s="52">
        <v>600</v>
      </c>
      <c r="B202" s="196" t="str">
        <f t="shared" si="69"/>
        <v>Segue</v>
      </c>
      <c r="C202" s="292">
        <v>564303</v>
      </c>
      <c r="D202" s="292">
        <v>2833228</v>
      </c>
      <c r="E202" s="292">
        <v>912575</v>
      </c>
      <c r="F202" s="292">
        <v>4310106</v>
      </c>
      <c r="G202" s="215">
        <f t="shared" si="65"/>
        <v>0.1309255503228923</v>
      </c>
      <c r="H202" s="215">
        <f t="shared" si="66"/>
        <v>0.65734531818939024</v>
      </c>
      <c r="I202" s="215">
        <f t="shared" si="67"/>
        <v>0.21172913148771746</v>
      </c>
      <c r="J202" s="216">
        <f t="shared" si="68"/>
        <v>1</v>
      </c>
    </row>
    <row r="203" spans="1:10" ht="14.4" x14ac:dyDescent="0.3">
      <c r="A203" s="52">
        <v>610</v>
      </c>
      <c r="B203" s="196" t="str">
        <f t="shared" si="69"/>
        <v>RIMA-BV</v>
      </c>
      <c r="C203" s="292">
        <v>2362910.2999999998</v>
      </c>
      <c r="D203" s="292">
        <v>16976619</v>
      </c>
      <c r="E203" s="292">
        <v>9749955.0399999991</v>
      </c>
      <c r="F203" s="292">
        <v>29089484.34</v>
      </c>
      <c r="G203" s="215">
        <f t="shared" si="65"/>
        <v>8.1229019819744244E-2</v>
      </c>
      <c r="H203" s="215">
        <f t="shared" si="66"/>
        <v>0.58359986040233813</v>
      </c>
      <c r="I203" s="215">
        <f t="shared" si="67"/>
        <v>0.33517111977791764</v>
      </c>
      <c r="J203" s="216">
        <f t="shared" si="68"/>
        <v>1</v>
      </c>
    </row>
    <row r="204" spans="1:10" ht="14.4" x14ac:dyDescent="0.3">
      <c r="A204" s="52">
        <v>620</v>
      </c>
      <c r="B204" s="196" t="str">
        <f t="shared" si="69"/>
        <v>Greene</v>
      </c>
      <c r="C204" s="292">
        <v>180452</v>
      </c>
      <c r="D204" s="292">
        <v>1339991</v>
      </c>
      <c r="E204" s="292">
        <v>1838195</v>
      </c>
      <c r="F204" s="292">
        <v>3358638</v>
      </c>
      <c r="G204" s="215">
        <f t="shared" si="65"/>
        <v>5.3727731300604591E-2</v>
      </c>
      <c r="H204" s="215">
        <f t="shared" si="66"/>
        <v>0.39896856999771929</v>
      </c>
      <c r="I204" s="215">
        <f t="shared" si="67"/>
        <v>0.54730369870167606</v>
      </c>
      <c r="J204" s="216">
        <f t="shared" si="68"/>
        <v>1</v>
      </c>
    </row>
    <row r="205" spans="1:10" ht="14.4" x14ac:dyDescent="0.3">
      <c r="A205" s="52">
        <v>630</v>
      </c>
      <c r="B205" s="196" t="str">
        <f t="shared" si="69"/>
        <v>Trinity</v>
      </c>
      <c r="C205" s="292">
        <v>522211.61</v>
      </c>
      <c r="D205" s="292">
        <v>3038721</v>
      </c>
      <c r="E205" s="292">
        <v>930543.8</v>
      </c>
      <c r="F205" s="292">
        <v>4491476.41</v>
      </c>
      <c r="G205" s="215">
        <f t="shared" si="65"/>
        <v>0.11626724985960685</v>
      </c>
      <c r="H205" s="215">
        <f t="shared" si="66"/>
        <v>0.67655281306486925</v>
      </c>
      <c r="I205" s="215">
        <f t="shared" si="67"/>
        <v>0.2071799370755239</v>
      </c>
      <c r="J205" s="216">
        <f t="shared" si="68"/>
        <v>1</v>
      </c>
    </row>
    <row r="206" spans="1:10" ht="14.4" x14ac:dyDescent="0.3">
      <c r="A206" s="52">
        <v>640</v>
      </c>
      <c r="B206" s="196" t="str">
        <f t="shared" si="69"/>
        <v>RINI</v>
      </c>
      <c r="C206" s="292">
        <v>704988</v>
      </c>
      <c r="D206" s="292">
        <v>2788571</v>
      </c>
      <c r="E206" s="292">
        <v>1452989</v>
      </c>
      <c r="F206" s="292">
        <v>4946548</v>
      </c>
      <c r="G206" s="215">
        <f t="shared" si="65"/>
        <v>0.14252120872980512</v>
      </c>
      <c r="H206" s="215">
        <f t="shared" si="66"/>
        <v>0.56374081480660854</v>
      </c>
      <c r="I206" s="215">
        <f t="shared" si="67"/>
        <v>0.29373797646358635</v>
      </c>
      <c r="J206" s="216">
        <f t="shared" si="68"/>
        <v>1</v>
      </c>
    </row>
    <row r="207" spans="1:10" ht="14.4" x14ac:dyDescent="0.3">
      <c r="A207" s="52">
        <v>650</v>
      </c>
      <c r="B207" s="196" t="s">
        <v>382</v>
      </c>
      <c r="C207" s="292">
        <v>635502.07999999996</v>
      </c>
      <c r="D207" s="292">
        <v>2260128.79</v>
      </c>
      <c r="E207" s="292">
        <v>1183141.6599999999</v>
      </c>
      <c r="F207" s="292">
        <v>4078772.53</v>
      </c>
      <c r="G207" s="215">
        <f t="shared" si="65"/>
        <v>0.15580718839449476</v>
      </c>
      <c r="H207" s="215">
        <f t="shared" si="66"/>
        <v>0.55411984203002373</v>
      </c>
      <c r="I207" s="215">
        <f t="shared" si="67"/>
        <v>0.29007296957548157</v>
      </c>
      <c r="J207" s="216">
        <f t="shared" si="68"/>
        <v>1</v>
      </c>
    </row>
    <row r="208" spans="1:10" ht="14.4" x14ac:dyDescent="0.3">
      <c r="A208" s="52">
        <v>660</v>
      </c>
      <c r="B208" s="196" t="s">
        <v>380</v>
      </c>
      <c r="C208" s="292">
        <v>330570.28999999998</v>
      </c>
      <c r="D208" s="292">
        <v>1755254.76</v>
      </c>
      <c r="E208" s="292">
        <v>1015567.81</v>
      </c>
      <c r="F208" s="292">
        <v>3101392.86</v>
      </c>
      <c r="G208" s="215">
        <f t="shared" si="65"/>
        <v>0.10658768654029854</v>
      </c>
      <c r="H208" s="215">
        <f t="shared" si="66"/>
        <v>0.56595692298072808</v>
      </c>
      <c r="I208" s="215">
        <f t="shared" si="67"/>
        <v>0.32745539047897343</v>
      </c>
      <c r="J208" s="216">
        <f t="shared" si="68"/>
        <v>1</v>
      </c>
    </row>
    <row r="209" spans="1:11" ht="14.4" x14ac:dyDescent="0.3">
      <c r="A209" s="52">
        <v>671</v>
      </c>
      <c r="B209" s="196" t="s">
        <v>381</v>
      </c>
      <c r="C209" s="292">
        <v>1736983.32</v>
      </c>
      <c r="D209" s="292">
        <v>5449760.75</v>
      </c>
      <c r="E209" s="292">
        <v>12299258.27</v>
      </c>
      <c r="F209" s="292">
        <v>19486002.34</v>
      </c>
      <c r="G209" s="215">
        <f t="shared" si="65"/>
        <v>8.9140054983694525E-2</v>
      </c>
      <c r="H209" s="215">
        <f t="shared" si="66"/>
        <v>0.27967566948367717</v>
      </c>
      <c r="I209" s="215">
        <f t="shared" si="67"/>
        <v>0.63118427553262835</v>
      </c>
      <c r="J209" s="216">
        <f t="shared" si="68"/>
        <v>1</v>
      </c>
      <c r="K209" s="32"/>
    </row>
    <row r="210" spans="1:11" ht="14.4" x14ac:dyDescent="0.3">
      <c r="A210" s="52">
        <v>680</v>
      </c>
      <c r="B210" s="196" t="s">
        <v>407</v>
      </c>
      <c r="C210" s="292">
        <v>332202</v>
      </c>
      <c r="D210" s="292">
        <v>1818658</v>
      </c>
      <c r="E210" s="292">
        <v>840450</v>
      </c>
      <c r="F210" s="292">
        <v>2991310</v>
      </c>
      <c r="G210" s="215">
        <f t="shared" ref="G210:G211" si="70">C210/$F210</f>
        <v>0.11105569131918791</v>
      </c>
      <c r="H210" s="215">
        <f t="shared" ref="H210:H211" si="71">D210/$F210</f>
        <v>0.60798045003694035</v>
      </c>
      <c r="I210" s="215">
        <f t="shared" ref="I210:I211" si="72">E210/$F210</f>
        <v>0.28096385864387174</v>
      </c>
      <c r="J210" s="216">
        <f t="shared" ref="J210:J211" si="73">SUM(G210:I210)</f>
        <v>1</v>
      </c>
      <c r="K210" s="32"/>
    </row>
    <row r="211" spans="1:11" ht="14.4" x14ac:dyDescent="0.3">
      <c r="A211" s="52">
        <v>690</v>
      </c>
      <c r="B211" s="196" t="s">
        <v>408</v>
      </c>
      <c r="C211" s="292">
        <v>275572.08</v>
      </c>
      <c r="D211" s="292">
        <v>1301720</v>
      </c>
      <c r="E211" s="292">
        <v>542477.78</v>
      </c>
      <c r="F211" s="292">
        <v>2119769.86</v>
      </c>
      <c r="G211" s="215">
        <f t="shared" si="70"/>
        <v>0.13000094264950066</v>
      </c>
      <c r="H211" s="215">
        <f t="shared" si="71"/>
        <v>0.61408553096419627</v>
      </c>
      <c r="I211" s="215">
        <f t="shared" si="72"/>
        <v>0.2559135263863031</v>
      </c>
      <c r="J211" s="216">
        <f t="shared" si="73"/>
        <v>1</v>
      </c>
      <c r="K211" s="32"/>
    </row>
    <row r="212" spans="1:11" ht="14.4" x14ac:dyDescent="0.3">
      <c r="A212" s="52">
        <v>700</v>
      </c>
      <c r="B212" s="196" t="s">
        <v>419</v>
      </c>
      <c r="C212" s="292">
        <v>110995</v>
      </c>
      <c r="D212" s="292">
        <v>1879994</v>
      </c>
      <c r="E212" s="292">
        <v>6221236</v>
      </c>
      <c r="F212" s="292">
        <v>8212225</v>
      </c>
      <c r="G212" s="215">
        <f t="shared" ref="G212" si="74">C212/$F212</f>
        <v>1.3515825491873397E-2</v>
      </c>
      <c r="H212" s="215">
        <f t="shared" ref="H212" si="75">D212/$F212</f>
        <v>0.22892626541528027</v>
      </c>
      <c r="I212" s="215">
        <f t="shared" ref="I212" si="76">E212/$F212</f>
        <v>0.75755790909284637</v>
      </c>
      <c r="J212" s="216">
        <f t="shared" ref="J212" si="77">SUM(G212:I212)</f>
        <v>1</v>
      </c>
      <c r="K212" s="32"/>
    </row>
    <row r="213" spans="1:11" ht="14.4" x14ac:dyDescent="0.3">
      <c r="A213" s="52">
        <v>720</v>
      </c>
      <c r="B213" s="196" t="s">
        <v>442</v>
      </c>
      <c r="C213" s="292">
        <v>473308.8</v>
      </c>
      <c r="D213" s="292">
        <v>929100.77</v>
      </c>
      <c r="E213" s="292">
        <v>348975</v>
      </c>
      <c r="F213" s="292">
        <v>1751384.57</v>
      </c>
      <c r="G213" s="215">
        <f t="shared" ref="G213" si="78">C213/$F213</f>
        <v>0.27024835556247934</v>
      </c>
      <c r="H213" s="215">
        <f t="shared" ref="H213" si="79">D213/$F213</f>
        <v>0.53049500715882181</v>
      </c>
      <c r="I213" s="215">
        <f t="shared" ref="I213" si="80">E213/$F213</f>
        <v>0.19925663727869886</v>
      </c>
      <c r="J213" s="216">
        <f t="shared" ref="J213" si="81">SUM(G213:I213)</f>
        <v>1</v>
      </c>
      <c r="K213" s="32"/>
    </row>
    <row r="214" spans="1:11" ht="14.4" x14ac:dyDescent="0.3">
      <c r="A214" s="52">
        <v>960</v>
      </c>
      <c r="B214" s="196" t="str">
        <f t="shared" ref="B214:B217" si="82">VLOOKUP(A214,num,15)</f>
        <v>Bristol-Warren</v>
      </c>
      <c r="C214" s="292">
        <v>2994148.65</v>
      </c>
      <c r="D214" s="292">
        <v>16787541.010000002</v>
      </c>
      <c r="E214" s="292">
        <v>40110752.939999998</v>
      </c>
      <c r="F214" s="292">
        <v>59892442.600000001</v>
      </c>
      <c r="G214" s="215">
        <f t="shared" si="65"/>
        <v>4.9992094495074073E-2</v>
      </c>
      <c r="H214" s="215">
        <f t="shared" si="66"/>
        <v>0.28029481318900162</v>
      </c>
      <c r="I214" s="215">
        <f t="shared" si="67"/>
        <v>0.66971309231592424</v>
      </c>
      <c r="J214" s="216">
        <f t="shared" si="68"/>
        <v>1</v>
      </c>
      <c r="K214" s="32"/>
    </row>
    <row r="215" spans="1:11" ht="14.4" x14ac:dyDescent="0.3">
      <c r="A215" s="52">
        <v>970</v>
      </c>
      <c r="B215" s="196" t="str">
        <f t="shared" si="82"/>
        <v>Exeter-W. Greenwich</v>
      </c>
      <c r="C215" s="292">
        <v>1105948.42</v>
      </c>
      <c r="D215" s="292">
        <v>6509870.1299999999</v>
      </c>
      <c r="E215" s="292">
        <v>26751830.609999999</v>
      </c>
      <c r="F215" s="292">
        <v>34367649.159999996</v>
      </c>
      <c r="G215" s="215">
        <f t="shared" si="65"/>
        <v>3.2179926385165647E-2</v>
      </c>
      <c r="H215" s="215">
        <f t="shared" si="66"/>
        <v>0.1894185459032427</v>
      </c>
      <c r="I215" s="215">
        <f t="shared" si="67"/>
        <v>0.77840152771159177</v>
      </c>
      <c r="J215" s="216">
        <f t="shared" si="68"/>
        <v>1</v>
      </c>
      <c r="K215" s="32"/>
    </row>
    <row r="216" spans="1:11" ht="14.4" x14ac:dyDescent="0.3">
      <c r="A216" s="52">
        <v>980</v>
      </c>
      <c r="B216" s="196" t="str">
        <f t="shared" si="82"/>
        <v>Chariho</v>
      </c>
      <c r="C216" s="292">
        <v>2400491.37</v>
      </c>
      <c r="D216" s="292">
        <v>15734070.99</v>
      </c>
      <c r="E216" s="292">
        <v>47210446</v>
      </c>
      <c r="F216" s="292">
        <v>65345008.359999999</v>
      </c>
      <c r="G216" s="215">
        <f t="shared" si="65"/>
        <v>3.6735650208737688E-2</v>
      </c>
      <c r="H216" s="215">
        <f t="shared" si="66"/>
        <v>0.24078458913521822</v>
      </c>
      <c r="I216" s="215">
        <f t="shared" si="67"/>
        <v>0.72247976065604413</v>
      </c>
      <c r="J216" s="216">
        <f t="shared" si="68"/>
        <v>1</v>
      </c>
      <c r="K216" s="32"/>
    </row>
    <row r="217" spans="1:11" ht="14.4" x14ac:dyDescent="0.3">
      <c r="A217" s="52">
        <v>990</v>
      </c>
      <c r="B217" s="196" t="str">
        <f t="shared" si="82"/>
        <v>Foster-Glocester</v>
      </c>
      <c r="C217" s="292">
        <v>780333.48</v>
      </c>
      <c r="D217" s="292">
        <v>8532011.4800000004</v>
      </c>
      <c r="E217" s="292">
        <v>19335498.329999998</v>
      </c>
      <c r="F217" s="292">
        <v>28647843.289999999</v>
      </c>
      <c r="G217" s="215">
        <f t="shared" si="65"/>
        <v>2.7238821160139069E-2</v>
      </c>
      <c r="H217" s="215">
        <f t="shared" si="66"/>
        <v>0.29782386735472821</v>
      </c>
      <c r="I217" s="215">
        <f t="shared" si="67"/>
        <v>0.6749373114851327</v>
      </c>
      <c r="J217" s="216">
        <f t="shared" si="68"/>
        <v>1</v>
      </c>
      <c r="K217" s="32"/>
    </row>
    <row r="218" spans="1:11" x14ac:dyDescent="0.3">
      <c r="A218" s="52">
        <v>90000</v>
      </c>
      <c r="B218" s="53" t="s">
        <v>44</v>
      </c>
      <c r="C218" s="212">
        <f>SUM(C155:C217)</f>
        <v>197948878.82000002</v>
      </c>
      <c r="D218" s="212">
        <f>SUM(D155:D217)</f>
        <v>985912142.55999982</v>
      </c>
      <c r="E218" s="212">
        <f>SUM(E155:E217)</f>
        <v>1423074496.5599992</v>
      </c>
      <c r="F218" s="212">
        <f>SUM(F155:F217)</f>
        <v>2606935517.9400001</v>
      </c>
      <c r="G218" s="217">
        <f t="shared" ref="G218:I218" si="83">C218/$F218</f>
        <v>7.5931635998583963E-2</v>
      </c>
      <c r="H218" s="217">
        <f t="shared" si="83"/>
        <v>0.37818815838570008</v>
      </c>
      <c r="I218" s="217">
        <f t="shared" si="83"/>
        <v>0.5458802056157156</v>
      </c>
      <c r="J218" s="218">
        <f t="shared" ref="J218" si="84">SUM(G218:I218)</f>
        <v>0.99999999999999967</v>
      </c>
      <c r="K218" s="32"/>
    </row>
    <row r="219" spans="1:11" x14ac:dyDescent="0.3">
      <c r="C219" s="32"/>
      <c r="D219" s="32"/>
      <c r="E219" s="32"/>
      <c r="F219" s="32"/>
      <c r="K219" s="32"/>
    </row>
    <row r="220" spans="1:11" x14ac:dyDescent="0.3">
      <c r="B220" s="165" t="s">
        <v>409</v>
      </c>
      <c r="C220" s="127">
        <f>J144</f>
        <v>197948878.82000002</v>
      </c>
      <c r="D220" s="127">
        <f>K144</f>
        <v>985912142.55999982</v>
      </c>
      <c r="E220" s="127">
        <f>L144</f>
        <v>1423074496.5599992</v>
      </c>
      <c r="F220" s="127">
        <f>M144</f>
        <v>2606935517.9400001</v>
      </c>
      <c r="K220" s="32"/>
    </row>
    <row r="221" spans="1:11" x14ac:dyDescent="0.3">
      <c r="C221" s="32"/>
      <c r="D221" s="32"/>
      <c r="E221" s="32"/>
      <c r="F221" s="32"/>
      <c r="K221" s="32"/>
    </row>
    <row r="222" spans="1:11" x14ac:dyDescent="0.3">
      <c r="B222" s="165" t="s">
        <v>328</v>
      </c>
      <c r="C222" s="212">
        <f>C218-C220</f>
        <v>0</v>
      </c>
      <c r="D222" s="212">
        <f>D218-D220</f>
        <v>0</v>
      </c>
      <c r="E222" s="212">
        <f>E218-E220</f>
        <v>0</v>
      </c>
      <c r="F222" s="212">
        <f>F218-F220</f>
        <v>0</v>
      </c>
      <c r="K222" s="32"/>
    </row>
    <row r="223" spans="1:11" x14ac:dyDescent="0.3">
      <c r="C223" s="32"/>
      <c r="D223" s="32"/>
      <c r="E223" s="32"/>
      <c r="F223" s="32"/>
      <c r="K223" s="32"/>
    </row>
    <row r="224" spans="1:11" x14ac:dyDescent="0.3">
      <c r="G224" s="165"/>
    </row>
    <row r="225" spans="1:11" x14ac:dyDescent="0.3">
      <c r="B225" s="41" t="s">
        <v>392</v>
      </c>
      <c r="C225" s="47" t="s">
        <v>440</v>
      </c>
      <c r="D225" s="45"/>
      <c r="E225" s="42"/>
      <c r="F225" s="43"/>
    </row>
    <row r="226" spans="1:11" x14ac:dyDescent="0.3">
      <c r="B226" s="44" t="s">
        <v>115</v>
      </c>
      <c r="C226" s="253"/>
      <c r="D226" s="253"/>
      <c r="E226" s="45"/>
      <c r="F226" s="253"/>
      <c r="K226" s="32"/>
    </row>
    <row r="227" spans="1:11" x14ac:dyDescent="0.3">
      <c r="A227" s="200" t="s">
        <v>292</v>
      </c>
      <c r="B227" s="201" t="s">
        <v>129</v>
      </c>
      <c r="C227" s="219" t="s">
        <v>410</v>
      </c>
      <c r="D227" s="219" t="s">
        <v>389</v>
      </c>
      <c r="E227" s="219" t="s">
        <v>411</v>
      </c>
      <c r="F227" s="219" t="s">
        <v>390</v>
      </c>
      <c r="G227" s="219" t="s">
        <v>412</v>
      </c>
      <c r="K227" s="32"/>
    </row>
    <row r="228" spans="1:11" ht="14.4" x14ac:dyDescent="0.3">
      <c r="A228" s="51">
        <v>10</v>
      </c>
      <c r="B228" s="196" t="str">
        <f t="shared" ref="B228:B261" si="85">VLOOKUP(A228,num,15)</f>
        <v>Barrington</v>
      </c>
      <c r="C228" s="306">
        <v>50559739.060000084</v>
      </c>
      <c r="D228" s="345">
        <v>107240</v>
      </c>
      <c r="E228" s="254">
        <f>C228-D228</f>
        <v>50452499.060000084</v>
      </c>
      <c r="F228" s="293">
        <f t="shared" ref="F228:F259" si="86">F155</f>
        <v>53000668.100000001</v>
      </c>
      <c r="G228" s="276">
        <v>3854668.1800000006</v>
      </c>
      <c r="H228" s="33">
        <f t="shared" ref="H228:H259" si="87">G10</f>
        <v>53000668.100000001</v>
      </c>
      <c r="I228" s="291">
        <f>F228-H228</f>
        <v>0</v>
      </c>
      <c r="K228" s="32"/>
    </row>
    <row r="229" spans="1:11" ht="14.4" x14ac:dyDescent="0.3">
      <c r="A229" s="51">
        <v>30</v>
      </c>
      <c r="B229" s="196" t="str">
        <f t="shared" si="85"/>
        <v>Burrillville</v>
      </c>
      <c r="C229" s="306">
        <v>35129002.209999919</v>
      </c>
      <c r="D229" s="346">
        <v>5365.22</v>
      </c>
      <c r="E229" s="254">
        <f t="shared" ref="E229:E290" si="88">C229-D229</f>
        <v>35123636.98999992</v>
      </c>
      <c r="F229" s="293">
        <f t="shared" si="86"/>
        <v>36051809.649999999</v>
      </c>
      <c r="G229" s="278">
        <v>10015485.35</v>
      </c>
      <c r="H229" s="33">
        <f t="shared" si="87"/>
        <v>36051809.649999999</v>
      </c>
      <c r="I229" s="291">
        <f t="shared" ref="I229:I290" si="89">F229-H229</f>
        <v>0</v>
      </c>
      <c r="K229" s="32"/>
    </row>
    <row r="230" spans="1:11" ht="14.4" x14ac:dyDescent="0.3">
      <c r="A230" s="51">
        <v>40</v>
      </c>
      <c r="B230" s="196" t="str">
        <f t="shared" si="85"/>
        <v>Central Falls</v>
      </c>
      <c r="C230" s="306">
        <v>50706865.840000026</v>
      </c>
      <c r="D230" s="347">
        <v>189114.99</v>
      </c>
      <c r="E230" s="254">
        <f t="shared" si="88"/>
        <v>50517750.850000024</v>
      </c>
      <c r="F230" s="293">
        <f t="shared" si="86"/>
        <v>52855621.32</v>
      </c>
      <c r="G230" s="276">
        <v>13305609.499999998</v>
      </c>
      <c r="H230" s="33">
        <f t="shared" si="87"/>
        <v>52855621.32</v>
      </c>
      <c r="I230" s="291">
        <f t="shared" si="89"/>
        <v>0</v>
      </c>
      <c r="K230" s="32"/>
    </row>
    <row r="231" spans="1:11" ht="14.4" x14ac:dyDescent="0.3">
      <c r="A231" s="51">
        <v>60</v>
      </c>
      <c r="B231" s="196" t="str">
        <f t="shared" si="85"/>
        <v>Coventry</v>
      </c>
      <c r="C231" s="306">
        <v>73255772.669999987</v>
      </c>
      <c r="D231" s="346">
        <v>136706.91</v>
      </c>
      <c r="E231" s="254">
        <f t="shared" si="88"/>
        <v>73119065.75999999</v>
      </c>
      <c r="F231" s="293">
        <f t="shared" si="86"/>
        <v>75285761.590000004</v>
      </c>
      <c r="G231" s="278">
        <v>17369877.379999999</v>
      </c>
      <c r="H231" s="33">
        <f t="shared" si="87"/>
        <v>75285761.590000004</v>
      </c>
      <c r="I231" s="291">
        <f t="shared" si="89"/>
        <v>0</v>
      </c>
      <c r="K231" s="32"/>
    </row>
    <row r="232" spans="1:11" ht="14.4" x14ac:dyDescent="0.3">
      <c r="A232" s="51">
        <v>70</v>
      </c>
      <c r="B232" s="196" t="str">
        <f t="shared" si="85"/>
        <v>Cranston</v>
      </c>
      <c r="C232" s="306">
        <v>165471984.97999957</v>
      </c>
      <c r="D232" s="347">
        <v>442351.64</v>
      </c>
      <c r="E232" s="254">
        <f t="shared" si="88"/>
        <v>165029633.33999959</v>
      </c>
      <c r="F232" s="293">
        <f t="shared" si="86"/>
        <v>170778483.87</v>
      </c>
      <c r="G232" s="276">
        <v>18789584.79999999</v>
      </c>
      <c r="H232" s="33">
        <f t="shared" si="87"/>
        <v>170778483.86999997</v>
      </c>
      <c r="I232" s="291">
        <f t="shared" si="89"/>
        <v>0</v>
      </c>
      <c r="K232" s="32"/>
    </row>
    <row r="233" spans="1:11" ht="14.4" x14ac:dyDescent="0.3">
      <c r="A233" s="51">
        <v>80</v>
      </c>
      <c r="B233" s="196" t="str">
        <f t="shared" si="85"/>
        <v>Cumberland</v>
      </c>
      <c r="C233" s="306">
        <v>67792335.580000073</v>
      </c>
      <c r="D233" s="346">
        <v>783023.53</v>
      </c>
      <c r="E233" s="254">
        <f t="shared" si="88"/>
        <v>67009312.050000072</v>
      </c>
      <c r="F233" s="293">
        <f t="shared" si="86"/>
        <v>72230872.950000003</v>
      </c>
      <c r="G233" s="278">
        <v>11984870.860000003</v>
      </c>
      <c r="H233" s="33">
        <f t="shared" si="87"/>
        <v>72230872.949999988</v>
      </c>
      <c r="I233" s="291">
        <f t="shared" si="89"/>
        <v>0</v>
      </c>
      <c r="K233" s="32"/>
    </row>
    <row r="234" spans="1:11" ht="14.4" x14ac:dyDescent="0.3">
      <c r="A234" s="51">
        <v>90</v>
      </c>
      <c r="B234" s="196" t="str">
        <f t="shared" si="85"/>
        <v>East Greenwich</v>
      </c>
      <c r="C234" s="306">
        <v>39038710.119999997</v>
      </c>
      <c r="D234" s="347">
        <v>202159.5</v>
      </c>
      <c r="E234" s="254">
        <f t="shared" si="88"/>
        <v>38836550.619999997</v>
      </c>
      <c r="F234" s="293">
        <f t="shared" si="86"/>
        <v>40866513.82</v>
      </c>
      <c r="G234" s="276">
        <v>14218369.089999996</v>
      </c>
      <c r="H234" s="33">
        <f t="shared" si="87"/>
        <v>40866513.82</v>
      </c>
      <c r="I234" s="291">
        <f t="shared" si="89"/>
        <v>0</v>
      </c>
      <c r="K234" s="32"/>
    </row>
    <row r="235" spans="1:11" ht="14.4" x14ac:dyDescent="0.3">
      <c r="A235" s="52">
        <v>100</v>
      </c>
      <c r="B235" s="196" t="str">
        <f t="shared" si="85"/>
        <v>E Providence</v>
      </c>
      <c r="C235" s="306">
        <v>90997093.369999886</v>
      </c>
      <c r="D235" s="346">
        <v>1215329.31</v>
      </c>
      <c r="E235" s="254">
        <f t="shared" si="88"/>
        <v>89781764.059999883</v>
      </c>
      <c r="F235" s="293">
        <f t="shared" si="86"/>
        <v>93285833.799999997</v>
      </c>
      <c r="G235" s="278">
        <v>14698232.209999997</v>
      </c>
      <c r="H235" s="33">
        <f t="shared" si="87"/>
        <v>93285833.799999997</v>
      </c>
      <c r="I235" s="291">
        <f t="shared" si="89"/>
        <v>0</v>
      </c>
      <c r="K235" s="32"/>
    </row>
    <row r="236" spans="1:11" ht="14.4" x14ac:dyDescent="0.3">
      <c r="A236" s="52">
        <v>120</v>
      </c>
      <c r="B236" s="196" t="str">
        <f t="shared" si="85"/>
        <v>Foster</v>
      </c>
      <c r="C236" s="306">
        <v>5051770.26</v>
      </c>
      <c r="D236" s="347">
        <v>70328.5</v>
      </c>
      <c r="E236" s="254">
        <f t="shared" si="88"/>
        <v>4981441.76</v>
      </c>
      <c r="F236" s="293">
        <f t="shared" si="86"/>
        <v>4829776.41</v>
      </c>
      <c r="G236" s="276">
        <v>2262758.6300000013</v>
      </c>
      <c r="H236" s="33">
        <f t="shared" si="87"/>
        <v>4829776.41</v>
      </c>
      <c r="I236" s="291">
        <f t="shared" si="89"/>
        <v>0</v>
      </c>
      <c r="K236" s="32"/>
    </row>
    <row r="237" spans="1:11" ht="14.4" x14ac:dyDescent="0.3">
      <c r="A237" s="52">
        <v>130</v>
      </c>
      <c r="B237" s="196" t="str">
        <f t="shared" si="85"/>
        <v>Glocester</v>
      </c>
      <c r="C237" s="306">
        <v>9054564.8000000138</v>
      </c>
      <c r="D237" s="346">
        <v>129.86000000000001</v>
      </c>
      <c r="E237" s="254">
        <f t="shared" si="88"/>
        <v>9054434.9400000144</v>
      </c>
      <c r="F237" s="293">
        <f t="shared" si="86"/>
        <v>9328144.8100000005</v>
      </c>
      <c r="G237" s="278">
        <v>11309345.739999995</v>
      </c>
      <c r="H237" s="33">
        <f t="shared" si="87"/>
        <v>9328144.8100000005</v>
      </c>
      <c r="I237" s="291">
        <f t="shared" si="89"/>
        <v>0</v>
      </c>
      <c r="K237" s="32"/>
    </row>
    <row r="238" spans="1:11" ht="14.4" x14ac:dyDescent="0.3">
      <c r="A238" s="52">
        <v>150</v>
      </c>
      <c r="B238" s="196" t="str">
        <f t="shared" si="85"/>
        <v>Jamestown</v>
      </c>
      <c r="C238" s="306">
        <v>12754170.439999994</v>
      </c>
      <c r="D238" s="347">
        <v>117553.28</v>
      </c>
      <c r="E238" s="254">
        <f t="shared" si="88"/>
        <v>12636617.159999995</v>
      </c>
      <c r="F238" s="293">
        <f t="shared" si="86"/>
        <v>12940453.470000001</v>
      </c>
      <c r="G238" s="276">
        <v>5635898.5200000033</v>
      </c>
      <c r="H238" s="33">
        <f t="shared" si="87"/>
        <v>12940453.469999999</v>
      </c>
      <c r="I238" s="291">
        <f t="shared" si="89"/>
        <v>0</v>
      </c>
      <c r="K238" s="32"/>
    </row>
    <row r="239" spans="1:11" ht="14.4" x14ac:dyDescent="0.3">
      <c r="A239" s="52">
        <v>160</v>
      </c>
      <c r="B239" s="196" t="str">
        <f t="shared" si="85"/>
        <v>Johnston</v>
      </c>
      <c r="C239" s="306">
        <v>61123959.700000025</v>
      </c>
      <c r="D239" s="346">
        <v>570101.6</v>
      </c>
      <c r="E239" s="254">
        <f t="shared" si="88"/>
        <v>60553858.100000024</v>
      </c>
      <c r="F239" s="293">
        <f t="shared" si="86"/>
        <v>60576485.390000001</v>
      </c>
      <c r="G239" s="278">
        <v>16147309.480000004</v>
      </c>
      <c r="H239" s="33">
        <f t="shared" si="87"/>
        <v>60576485.390000001</v>
      </c>
      <c r="I239" s="291">
        <f t="shared" si="89"/>
        <v>0</v>
      </c>
      <c r="K239" s="32"/>
    </row>
    <row r="240" spans="1:11" ht="14.4" x14ac:dyDescent="0.3">
      <c r="A240" s="52">
        <v>170</v>
      </c>
      <c r="B240" s="196" t="str">
        <f t="shared" si="85"/>
        <v>Lincoln</v>
      </c>
      <c r="C240" s="306">
        <v>56591281.410000101</v>
      </c>
      <c r="D240" s="347">
        <v>141454</v>
      </c>
      <c r="E240" s="254">
        <f t="shared" si="88"/>
        <v>56449827.410000101</v>
      </c>
      <c r="F240" s="293">
        <f t="shared" si="86"/>
        <v>57588075.789999999</v>
      </c>
      <c r="G240" s="276">
        <v>15799956.510000002</v>
      </c>
      <c r="H240" s="33">
        <f t="shared" si="87"/>
        <v>57588075.789999999</v>
      </c>
      <c r="I240" s="291">
        <f t="shared" si="89"/>
        <v>0</v>
      </c>
      <c r="K240" s="32"/>
    </row>
    <row r="241" spans="1:11" ht="14.4" x14ac:dyDescent="0.3">
      <c r="A241" s="52">
        <v>180</v>
      </c>
      <c r="B241" s="196" t="str">
        <f t="shared" si="85"/>
        <v>Little Compton</v>
      </c>
      <c r="C241" s="306">
        <v>7274617.580000001</v>
      </c>
      <c r="D241" s="346">
        <v>0</v>
      </c>
      <c r="E241" s="254">
        <f t="shared" si="88"/>
        <v>7274617.580000001</v>
      </c>
      <c r="F241" s="293">
        <f t="shared" si="86"/>
        <v>7545792.0300000003</v>
      </c>
      <c r="G241" s="278">
        <v>1254263.76</v>
      </c>
      <c r="H241" s="33">
        <f t="shared" si="87"/>
        <v>7545792.0300000003</v>
      </c>
      <c r="I241" s="291">
        <f t="shared" si="89"/>
        <v>0</v>
      </c>
      <c r="K241" s="32"/>
    </row>
    <row r="242" spans="1:11" ht="14.4" x14ac:dyDescent="0.3">
      <c r="A242" s="52">
        <v>190</v>
      </c>
      <c r="B242" s="196" t="str">
        <f t="shared" si="85"/>
        <v>Middletown</v>
      </c>
      <c r="C242" s="306">
        <v>41144011.899999745</v>
      </c>
      <c r="D242" s="347">
        <v>2146782</v>
      </c>
      <c r="E242" s="254">
        <f t="shared" si="88"/>
        <v>38997229.899999745</v>
      </c>
      <c r="F242" s="293">
        <f t="shared" si="86"/>
        <v>38524729.530000001</v>
      </c>
      <c r="G242" s="276">
        <v>29621615.559999995</v>
      </c>
      <c r="H242" s="33">
        <f t="shared" si="87"/>
        <v>38524729.530000001</v>
      </c>
      <c r="I242" s="291">
        <f t="shared" si="89"/>
        <v>0</v>
      </c>
      <c r="K242" s="32"/>
    </row>
    <row r="243" spans="1:11" ht="14.4" x14ac:dyDescent="0.3">
      <c r="A243" s="52">
        <v>200</v>
      </c>
      <c r="B243" s="196" t="str">
        <f t="shared" si="85"/>
        <v>Narragansett</v>
      </c>
      <c r="C243" s="306">
        <v>29076743.169999968</v>
      </c>
      <c r="D243" s="346">
        <v>608421.43000000005</v>
      </c>
      <c r="E243" s="254">
        <f t="shared" si="88"/>
        <v>28468321.739999969</v>
      </c>
      <c r="F243" s="293">
        <f t="shared" si="86"/>
        <v>31143546.84</v>
      </c>
      <c r="G243" s="278">
        <v>14688633.25</v>
      </c>
      <c r="H243" s="33">
        <f t="shared" si="87"/>
        <v>31143546.84</v>
      </c>
      <c r="I243" s="291">
        <f t="shared" si="89"/>
        <v>0</v>
      </c>
      <c r="K243" s="32"/>
    </row>
    <row r="244" spans="1:11" ht="14.4" x14ac:dyDescent="0.3">
      <c r="A244" s="52">
        <v>210</v>
      </c>
      <c r="B244" s="196" t="str">
        <f t="shared" si="85"/>
        <v>Newport</v>
      </c>
      <c r="C244" s="306">
        <v>45534574.110000022</v>
      </c>
      <c r="D244" s="347">
        <v>0</v>
      </c>
      <c r="E244" s="254">
        <f t="shared" si="88"/>
        <v>45534574.110000022</v>
      </c>
      <c r="F244" s="293">
        <f t="shared" si="86"/>
        <v>46769033.880000003</v>
      </c>
      <c r="G244" s="276">
        <v>3415219.810000001</v>
      </c>
      <c r="H244" s="33">
        <f t="shared" si="87"/>
        <v>46769033.880000003</v>
      </c>
      <c r="I244" s="291">
        <f t="shared" si="89"/>
        <v>0</v>
      </c>
      <c r="K244" s="32"/>
    </row>
    <row r="245" spans="1:11" ht="14.4" x14ac:dyDescent="0.3">
      <c r="A245" s="52">
        <v>220</v>
      </c>
      <c r="B245" s="196" t="str">
        <f t="shared" si="85"/>
        <v>New Shoreham</v>
      </c>
      <c r="C245" s="306">
        <v>5343286.4800000023</v>
      </c>
      <c r="D245" s="346">
        <v>419856.14</v>
      </c>
      <c r="E245" s="254">
        <f t="shared" si="88"/>
        <v>4923430.3400000026</v>
      </c>
      <c r="F245" s="293">
        <f t="shared" si="86"/>
        <v>5214499.2699999996</v>
      </c>
      <c r="G245" s="278">
        <v>2741464.9799999995</v>
      </c>
      <c r="H245" s="33">
        <f t="shared" si="87"/>
        <v>5214499.2699999996</v>
      </c>
      <c r="I245" s="291">
        <f t="shared" si="89"/>
        <v>0</v>
      </c>
      <c r="K245" s="32"/>
    </row>
    <row r="246" spans="1:11" ht="14.4" x14ac:dyDescent="0.3">
      <c r="A246" s="52">
        <v>230</v>
      </c>
      <c r="B246" s="196" t="str">
        <f t="shared" si="85"/>
        <v>North Kingstown</v>
      </c>
      <c r="C246" s="306">
        <v>68716343.269999981</v>
      </c>
      <c r="D246" s="347">
        <v>1619772.6099999999</v>
      </c>
      <c r="E246" s="254">
        <f t="shared" si="88"/>
        <v>67096570.659999982</v>
      </c>
      <c r="F246" s="293">
        <f t="shared" si="86"/>
        <v>71002276.480000004</v>
      </c>
      <c r="G246" s="276">
        <v>23604768.620000005</v>
      </c>
      <c r="H246" s="33">
        <f t="shared" si="87"/>
        <v>71002276.480000004</v>
      </c>
      <c r="I246" s="291">
        <f t="shared" si="89"/>
        <v>0</v>
      </c>
      <c r="K246" s="32"/>
    </row>
    <row r="247" spans="1:11" ht="14.4" x14ac:dyDescent="0.3">
      <c r="A247" s="52">
        <v>240</v>
      </c>
      <c r="B247" s="196" t="str">
        <f t="shared" si="85"/>
        <v>North Providence</v>
      </c>
      <c r="C247" s="306">
        <v>59666787.430000015</v>
      </c>
      <c r="D247" s="346">
        <v>469095.56</v>
      </c>
      <c r="E247" s="254">
        <f t="shared" si="88"/>
        <v>59197691.870000012</v>
      </c>
      <c r="F247" s="293">
        <f t="shared" si="86"/>
        <v>60740083.969999999</v>
      </c>
      <c r="G247" s="278">
        <v>12152846.890000002</v>
      </c>
      <c r="H247" s="33">
        <f t="shared" si="87"/>
        <v>60740083.969999999</v>
      </c>
      <c r="I247" s="291">
        <f t="shared" si="89"/>
        <v>0</v>
      </c>
      <c r="K247" s="32"/>
    </row>
    <row r="248" spans="1:11" ht="14.4" x14ac:dyDescent="0.3">
      <c r="A248" s="52">
        <v>250</v>
      </c>
      <c r="B248" s="196" t="str">
        <f t="shared" si="85"/>
        <v>North Smithfield</v>
      </c>
      <c r="C248" s="306">
        <v>26454694.889999926</v>
      </c>
      <c r="D248" s="347">
        <v>4444.24</v>
      </c>
      <c r="E248" s="254">
        <f t="shared" si="88"/>
        <v>26450250.649999928</v>
      </c>
      <c r="F248" s="293">
        <f t="shared" si="86"/>
        <v>27742784.399999999</v>
      </c>
      <c r="G248" s="276">
        <v>6219368.6200000001</v>
      </c>
      <c r="H248" s="33">
        <f t="shared" si="87"/>
        <v>27742784.399999999</v>
      </c>
      <c r="I248" s="291">
        <f t="shared" si="89"/>
        <v>0</v>
      </c>
      <c r="K248" s="32"/>
    </row>
    <row r="249" spans="1:11" ht="14.4" x14ac:dyDescent="0.3">
      <c r="A249" s="52">
        <v>260</v>
      </c>
      <c r="B249" s="196" t="str">
        <f t="shared" si="85"/>
        <v>Pawtucket</v>
      </c>
      <c r="C249" s="306">
        <v>139710750.18000054</v>
      </c>
      <c r="D249" s="346">
        <v>3624504.0799999996</v>
      </c>
      <c r="E249" s="254">
        <f t="shared" si="88"/>
        <v>136086246.10000053</v>
      </c>
      <c r="F249" s="293">
        <f t="shared" si="86"/>
        <v>141412620.19</v>
      </c>
      <c r="G249" s="278">
        <v>6843944.9100000011</v>
      </c>
      <c r="H249" s="33">
        <f t="shared" si="87"/>
        <v>141412620.19</v>
      </c>
      <c r="I249" s="291">
        <f t="shared" si="89"/>
        <v>0</v>
      </c>
      <c r="K249" s="32"/>
    </row>
    <row r="250" spans="1:11" ht="14.4" x14ac:dyDescent="0.3">
      <c r="A250" s="52">
        <v>270</v>
      </c>
      <c r="B250" s="196" t="str">
        <f t="shared" si="85"/>
        <v>Portsmouth</v>
      </c>
      <c r="C250" s="306">
        <v>40121334.490000032</v>
      </c>
      <c r="D250" s="347">
        <v>428007.96</v>
      </c>
      <c r="E250" s="254">
        <f t="shared" si="88"/>
        <v>39693326.530000031</v>
      </c>
      <c r="F250" s="293">
        <f t="shared" si="86"/>
        <v>41935052.960000001</v>
      </c>
      <c r="G250" s="276">
        <v>36620129.76000002</v>
      </c>
      <c r="H250" s="33">
        <f t="shared" si="87"/>
        <v>41935052.960000001</v>
      </c>
      <c r="I250" s="291">
        <f t="shared" si="89"/>
        <v>0</v>
      </c>
      <c r="K250" s="32"/>
    </row>
    <row r="251" spans="1:11" ht="14.4" x14ac:dyDescent="0.3">
      <c r="A251" s="52">
        <v>280</v>
      </c>
      <c r="B251" s="196" t="str">
        <f t="shared" si="85"/>
        <v>Providence</v>
      </c>
      <c r="C251" s="306">
        <v>428390606.14999527</v>
      </c>
      <c r="D251" s="346">
        <v>369068.91000000003</v>
      </c>
      <c r="E251" s="254">
        <f t="shared" si="88"/>
        <v>428021537.23999524</v>
      </c>
      <c r="F251" s="293">
        <f t="shared" si="86"/>
        <v>439052873.06999999</v>
      </c>
      <c r="G251" s="278">
        <v>144785581.92000011</v>
      </c>
      <c r="H251" s="33">
        <f t="shared" si="87"/>
        <v>439052873.06999999</v>
      </c>
      <c r="I251" s="291">
        <f t="shared" si="89"/>
        <v>0</v>
      </c>
      <c r="K251" s="32"/>
    </row>
    <row r="252" spans="1:11" ht="14.4" x14ac:dyDescent="0.3">
      <c r="A252" s="52">
        <v>300</v>
      </c>
      <c r="B252" s="196" t="str">
        <f t="shared" si="85"/>
        <v>Scituate</v>
      </c>
      <c r="C252" s="306">
        <v>23084290.39999995</v>
      </c>
      <c r="D252" s="347">
        <v>132320.35999999999</v>
      </c>
      <c r="E252" s="254">
        <f t="shared" si="88"/>
        <v>22951970.039999951</v>
      </c>
      <c r="F252" s="293">
        <f t="shared" si="86"/>
        <v>24229520.890000001</v>
      </c>
      <c r="G252" s="276">
        <v>43764717.789999999</v>
      </c>
      <c r="H252" s="33">
        <f t="shared" si="87"/>
        <v>24229520.890000001</v>
      </c>
      <c r="I252" s="291">
        <f t="shared" si="89"/>
        <v>0</v>
      </c>
      <c r="K252" s="32"/>
    </row>
    <row r="253" spans="1:11" ht="14.4" x14ac:dyDescent="0.3">
      <c r="A253" s="52">
        <v>310</v>
      </c>
      <c r="B253" s="196" t="str">
        <f t="shared" si="85"/>
        <v>Smithfield</v>
      </c>
      <c r="C253" s="306">
        <v>40111286.289999999</v>
      </c>
      <c r="D253" s="346">
        <v>42868.18</v>
      </c>
      <c r="E253" s="254">
        <f t="shared" si="88"/>
        <v>40068418.109999999</v>
      </c>
      <c r="F253" s="293">
        <f t="shared" si="86"/>
        <v>41764097.310000002</v>
      </c>
      <c r="G253" s="278">
        <v>7988622.4599999981</v>
      </c>
      <c r="H253" s="33">
        <f t="shared" si="87"/>
        <v>41764097.310000002</v>
      </c>
      <c r="I253" s="291">
        <f t="shared" si="89"/>
        <v>0</v>
      </c>
      <c r="K253" s="32"/>
    </row>
    <row r="254" spans="1:11" ht="14.4" x14ac:dyDescent="0.3">
      <c r="A254" s="52">
        <v>320</v>
      </c>
      <c r="B254" s="196" t="str">
        <f t="shared" si="85"/>
        <v>South Kingstown</v>
      </c>
      <c r="C254" s="306">
        <v>62314780.550000072</v>
      </c>
      <c r="D254" s="347">
        <v>0</v>
      </c>
      <c r="E254" s="254">
        <f t="shared" si="88"/>
        <v>62314780.550000072</v>
      </c>
      <c r="F254" s="293">
        <f t="shared" si="86"/>
        <v>64069994.82</v>
      </c>
      <c r="G254" s="276">
        <v>13353856.919999991</v>
      </c>
      <c r="H254" s="33">
        <f t="shared" si="87"/>
        <v>64069994.82</v>
      </c>
      <c r="I254" s="291">
        <f t="shared" si="89"/>
        <v>0</v>
      </c>
      <c r="K254" s="32"/>
    </row>
    <row r="255" spans="1:11" ht="14.4" x14ac:dyDescent="0.3">
      <c r="A255" s="52">
        <v>330</v>
      </c>
      <c r="B255" s="196" t="str">
        <f t="shared" si="85"/>
        <v>Tiverton</v>
      </c>
      <c r="C255" s="306">
        <v>32156419.279999908</v>
      </c>
      <c r="D255" s="346">
        <v>335123.34999999998</v>
      </c>
      <c r="E255" s="254">
        <f t="shared" si="88"/>
        <v>31821295.929999907</v>
      </c>
      <c r="F255" s="293">
        <f t="shared" si="86"/>
        <v>33345541.34</v>
      </c>
      <c r="G255" s="278">
        <v>12255349.670000002</v>
      </c>
      <c r="H255" s="33">
        <f t="shared" si="87"/>
        <v>33345541.34</v>
      </c>
      <c r="I255" s="291">
        <f t="shared" si="89"/>
        <v>0</v>
      </c>
      <c r="K255" s="32"/>
    </row>
    <row r="256" spans="1:11" ht="14.4" x14ac:dyDescent="0.3">
      <c r="A256" s="52">
        <v>350</v>
      </c>
      <c r="B256" s="196" t="str">
        <f t="shared" si="85"/>
        <v>Warwick</v>
      </c>
      <c r="C256" s="306">
        <v>174518112.82999948</v>
      </c>
      <c r="D256" s="347">
        <v>2155551.42</v>
      </c>
      <c r="E256" s="254">
        <f t="shared" si="88"/>
        <v>172362561.40999949</v>
      </c>
      <c r="F256" s="293">
        <f t="shared" si="86"/>
        <v>173856672.21000001</v>
      </c>
      <c r="G256" s="276">
        <v>23443975.039999988</v>
      </c>
      <c r="H256" s="33">
        <f t="shared" si="87"/>
        <v>173856672.21000001</v>
      </c>
      <c r="I256" s="291">
        <f t="shared" si="89"/>
        <v>0</v>
      </c>
      <c r="K256" s="32"/>
    </row>
    <row r="257" spans="1:11" ht="14.4" x14ac:dyDescent="0.3">
      <c r="A257" s="52">
        <v>360</v>
      </c>
      <c r="B257" s="196" t="str">
        <f t="shared" si="85"/>
        <v>Westerly</v>
      </c>
      <c r="C257" s="306">
        <v>59174977.730000101</v>
      </c>
      <c r="D257" s="346">
        <v>0</v>
      </c>
      <c r="E257" s="254">
        <f t="shared" si="88"/>
        <v>59174977.730000101</v>
      </c>
      <c r="F257" s="293">
        <f t="shared" si="86"/>
        <v>61154674.859999999</v>
      </c>
      <c r="G257" s="278">
        <v>10914026.819999985</v>
      </c>
      <c r="H257" s="33">
        <f t="shared" si="87"/>
        <v>61154674.859999999</v>
      </c>
      <c r="I257" s="291">
        <f t="shared" si="89"/>
        <v>0</v>
      </c>
      <c r="K257" s="32"/>
    </row>
    <row r="258" spans="1:11" ht="14.4" x14ac:dyDescent="0.3">
      <c r="A258" s="52">
        <v>380</v>
      </c>
      <c r="B258" s="196" t="str">
        <f t="shared" si="85"/>
        <v>W Warwick</v>
      </c>
      <c r="C258" s="306">
        <v>59831349.060000107</v>
      </c>
      <c r="D258" s="347">
        <v>450158.9</v>
      </c>
      <c r="E258" s="254">
        <f t="shared" si="88"/>
        <v>59381190.160000108</v>
      </c>
      <c r="F258" s="293">
        <f t="shared" si="86"/>
        <v>63060293.770000003</v>
      </c>
      <c r="G258" s="276">
        <v>15530254.449999996</v>
      </c>
      <c r="H258" s="33">
        <f t="shared" si="87"/>
        <v>63060293.769999996</v>
      </c>
      <c r="I258" s="291">
        <f t="shared" si="89"/>
        <v>0</v>
      </c>
      <c r="K258" s="32"/>
    </row>
    <row r="259" spans="1:11" ht="14.4" x14ac:dyDescent="0.3">
      <c r="A259" s="52">
        <v>390</v>
      </c>
      <c r="B259" s="196" t="str">
        <f t="shared" si="85"/>
        <v>Woonsocket</v>
      </c>
      <c r="C259" s="306">
        <v>89745093.030000016</v>
      </c>
      <c r="D259" s="346">
        <v>3204344.7</v>
      </c>
      <c r="E259" s="254">
        <f t="shared" si="88"/>
        <v>86540748.330000013</v>
      </c>
      <c r="F259" s="293">
        <f t="shared" si="86"/>
        <v>95346031.540000007</v>
      </c>
      <c r="G259" s="278">
        <v>43745841.320000015</v>
      </c>
      <c r="H259" s="33">
        <f t="shared" si="87"/>
        <v>95346031.540000007</v>
      </c>
      <c r="I259" s="291">
        <f t="shared" si="89"/>
        <v>0</v>
      </c>
      <c r="K259" s="32"/>
    </row>
    <row r="260" spans="1:11" ht="14.4" x14ac:dyDescent="0.3">
      <c r="A260" s="52">
        <v>400</v>
      </c>
      <c r="B260" s="196" t="str">
        <f t="shared" si="85"/>
        <v>Davies</v>
      </c>
      <c r="C260" s="306">
        <v>17106818.879999965</v>
      </c>
      <c r="D260" s="347">
        <v>0</v>
      </c>
      <c r="E260" s="254">
        <f t="shared" si="88"/>
        <v>17106818.879999965</v>
      </c>
      <c r="F260" s="293">
        <f t="shared" ref="F260:F291" si="90">F187</f>
        <v>19082676.09</v>
      </c>
      <c r="G260" s="276">
        <v>0</v>
      </c>
      <c r="H260" s="33">
        <f t="shared" ref="H260:H291" si="91">G42</f>
        <v>19082676.090000004</v>
      </c>
      <c r="I260" s="291">
        <f t="shared" si="89"/>
        <v>0</v>
      </c>
      <c r="K260" s="32"/>
    </row>
    <row r="261" spans="1:11" ht="14.4" x14ac:dyDescent="0.3">
      <c r="A261" s="52">
        <v>410</v>
      </c>
      <c r="B261" s="196" t="str">
        <f t="shared" si="85"/>
        <v>Deaf</v>
      </c>
      <c r="C261" s="306">
        <v>8265210.879999998</v>
      </c>
      <c r="D261" s="346">
        <v>0</v>
      </c>
      <c r="E261" s="254">
        <f t="shared" si="88"/>
        <v>8265210.879999998</v>
      </c>
      <c r="F261" s="293">
        <f t="shared" si="90"/>
        <v>8004003.5199999996</v>
      </c>
      <c r="G261" s="278">
        <v>0</v>
      </c>
      <c r="H261" s="33">
        <f t="shared" si="91"/>
        <v>8004003.5199999996</v>
      </c>
      <c r="I261" s="291">
        <f t="shared" si="89"/>
        <v>0</v>
      </c>
      <c r="K261" s="32"/>
    </row>
    <row r="262" spans="1:11" ht="14.4" x14ac:dyDescent="0.3">
      <c r="A262" s="52">
        <v>420</v>
      </c>
      <c r="B262" s="196" t="s">
        <v>87</v>
      </c>
      <c r="C262" s="306">
        <v>15055533.639999991</v>
      </c>
      <c r="D262" s="347">
        <v>449540.24</v>
      </c>
      <c r="E262" s="254">
        <f t="shared" si="88"/>
        <v>14605993.399999991</v>
      </c>
      <c r="F262" s="293">
        <f t="shared" si="90"/>
        <v>16765769.539999999</v>
      </c>
      <c r="G262" s="276">
        <v>29553986.170000002</v>
      </c>
      <c r="H262" s="33">
        <f t="shared" si="91"/>
        <v>16765769.539999999</v>
      </c>
      <c r="I262" s="291">
        <f t="shared" si="89"/>
        <v>0</v>
      </c>
      <c r="K262" s="32"/>
    </row>
    <row r="263" spans="1:11" ht="14.4" x14ac:dyDescent="0.3">
      <c r="A263" s="52">
        <v>430</v>
      </c>
      <c r="B263" s="196" t="s">
        <v>379</v>
      </c>
      <c r="C263" s="306">
        <v>2621778.4</v>
      </c>
      <c r="D263" s="346">
        <v>141000</v>
      </c>
      <c r="E263" s="254">
        <f t="shared" si="88"/>
        <v>2480778.4</v>
      </c>
      <c r="F263" s="293">
        <f t="shared" si="90"/>
        <v>3082591</v>
      </c>
      <c r="G263" s="278">
        <v>5822536.8200000003</v>
      </c>
      <c r="H263" s="33">
        <f t="shared" si="91"/>
        <v>3082591</v>
      </c>
      <c r="I263" s="291">
        <f t="shared" si="89"/>
        <v>0</v>
      </c>
      <c r="K263" s="32"/>
    </row>
    <row r="264" spans="1:11" ht="14.4" x14ac:dyDescent="0.3">
      <c r="A264" s="52">
        <v>480</v>
      </c>
      <c r="B264" s="196" t="str">
        <f t="shared" ref="B264:B279" si="92">VLOOKUP(A264,num,15)</f>
        <v>Highlander</v>
      </c>
      <c r="C264" s="306">
        <v>9339771.5000000037</v>
      </c>
      <c r="D264" s="347">
        <v>551474</v>
      </c>
      <c r="E264" s="254">
        <f t="shared" si="88"/>
        <v>8788297.5000000037</v>
      </c>
      <c r="F264" s="293">
        <f t="shared" si="90"/>
        <v>10388661</v>
      </c>
      <c r="G264" s="276">
        <v>32545409</v>
      </c>
      <c r="H264" s="33">
        <f t="shared" si="91"/>
        <v>10388661</v>
      </c>
      <c r="I264" s="291">
        <f t="shared" si="89"/>
        <v>0</v>
      </c>
      <c r="K264" s="32"/>
    </row>
    <row r="265" spans="1:11" ht="14.4" x14ac:dyDescent="0.3">
      <c r="A265" s="52">
        <v>500</v>
      </c>
      <c r="B265" s="196" t="str">
        <f t="shared" si="92"/>
        <v>New England Laborers</v>
      </c>
      <c r="C265" s="306">
        <v>2643407.7200000011</v>
      </c>
      <c r="D265" s="346">
        <v>218733.81</v>
      </c>
      <c r="E265" s="254">
        <f t="shared" si="88"/>
        <v>2424673.9100000011</v>
      </c>
      <c r="F265" s="293">
        <f t="shared" si="90"/>
        <v>2770850.89</v>
      </c>
      <c r="G265" s="278">
        <v>1723305.6600000001</v>
      </c>
      <c r="H265" s="33">
        <f t="shared" si="91"/>
        <v>2770850.89</v>
      </c>
      <c r="I265" s="291">
        <f t="shared" si="89"/>
        <v>0</v>
      </c>
      <c r="K265" s="32"/>
    </row>
    <row r="266" spans="1:11" ht="14.4" x14ac:dyDescent="0.3">
      <c r="A266" s="52">
        <v>510</v>
      </c>
      <c r="B266" s="196" t="str">
        <f t="shared" si="92"/>
        <v>Cuffee</v>
      </c>
      <c r="C266" s="306">
        <v>12773425.760000005</v>
      </c>
      <c r="D266" s="347">
        <v>180756.38</v>
      </c>
      <c r="E266" s="254">
        <f t="shared" si="88"/>
        <v>12592669.380000005</v>
      </c>
      <c r="F266" s="293">
        <f t="shared" si="90"/>
        <v>13763976.76</v>
      </c>
      <c r="G266" s="276">
        <v>23324082.920000009</v>
      </c>
      <c r="H266" s="33">
        <f t="shared" si="91"/>
        <v>13763976.76</v>
      </c>
      <c r="I266" s="291">
        <f t="shared" si="89"/>
        <v>0</v>
      </c>
      <c r="K266" s="32"/>
    </row>
    <row r="267" spans="1:11" ht="14.4" x14ac:dyDescent="0.3">
      <c r="A267" s="52">
        <v>520</v>
      </c>
      <c r="B267" s="196" t="str">
        <f t="shared" si="92"/>
        <v>Kingston Hill</v>
      </c>
      <c r="C267" s="306">
        <v>3142287.97</v>
      </c>
      <c r="D267" s="346">
        <v>230447</v>
      </c>
      <c r="E267" s="254">
        <f t="shared" si="88"/>
        <v>2911840.97</v>
      </c>
      <c r="F267" s="293">
        <f t="shared" si="90"/>
        <v>3356522</v>
      </c>
      <c r="G267" s="278">
        <v>8234001</v>
      </c>
      <c r="H267" s="33">
        <f t="shared" si="91"/>
        <v>3356522</v>
      </c>
      <c r="I267" s="291">
        <f t="shared" si="89"/>
        <v>0</v>
      </c>
      <c r="K267" s="32"/>
    </row>
    <row r="268" spans="1:11" ht="14.4" x14ac:dyDescent="0.3">
      <c r="A268" s="52">
        <v>530</v>
      </c>
      <c r="B268" s="196" t="str">
        <f t="shared" si="92"/>
        <v>International</v>
      </c>
      <c r="C268" s="306">
        <v>5497563.0199999996</v>
      </c>
      <c r="D268" s="347">
        <v>247958</v>
      </c>
      <c r="E268" s="254">
        <f t="shared" si="88"/>
        <v>5249605.0199999996</v>
      </c>
      <c r="F268" s="293">
        <f t="shared" si="90"/>
        <v>5957650</v>
      </c>
      <c r="G268" s="276">
        <v>6828013</v>
      </c>
      <c r="H268" s="33">
        <f t="shared" si="91"/>
        <v>5957650</v>
      </c>
      <c r="I268" s="291">
        <f t="shared" si="89"/>
        <v>0</v>
      </c>
      <c r="K268" s="32"/>
    </row>
    <row r="269" spans="1:11" ht="14.4" x14ac:dyDescent="0.3">
      <c r="A269" s="52">
        <v>540</v>
      </c>
      <c r="B269" s="196" t="str">
        <f t="shared" si="92"/>
        <v>Blackstone</v>
      </c>
      <c r="C269" s="306">
        <v>4875705.7200000016</v>
      </c>
      <c r="D269" s="346">
        <v>223822.2</v>
      </c>
      <c r="E269" s="254">
        <f t="shared" si="88"/>
        <v>4651883.5200000014</v>
      </c>
      <c r="F269" s="293">
        <f t="shared" si="90"/>
        <v>5920017.5199999996</v>
      </c>
      <c r="G269" s="278">
        <v>8579367.2300000004</v>
      </c>
      <c r="H269" s="33">
        <f t="shared" si="91"/>
        <v>5920017.5199999996</v>
      </c>
      <c r="I269" s="291">
        <f t="shared" si="89"/>
        <v>0</v>
      </c>
      <c r="K269" s="32"/>
    </row>
    <row r="270" spans="1:11" ht="14.4" x14ac:dyDescent="0.3">
      <c r="A270" s="52">
        <v>550</v>
      </c>
      <c r="B270" s="196" t="str">
        <f t="shared" si="92"/>
        <v>Compass</v>
      </c>
      <c r="C270" s="306">
        <v>2925224.03</v>
      </c>
      <c r="D270" s="347">
        <v>304582</v>
      </c>
      <c r="E270" s="254">
        <f t="shared" si="88"/>
        <v>2620642.0299999998</v>
      </c>
      <c r="F270" s="293">
        <f t="shared" si="90"/>
        <v>3194032</v>
      </c>
      <c r="G270" s="276">
        <v>7496302</v>
      </c>
      <c r="H270" s="33">
        <f t="shared" si="91"/>
        <v>3194032</v>
      </c>
      <c r="I270" s="291">
        <f t="shared" si="89"/>
        <v>0</v>
      </c>
      <c r="K270" s="32"/>
    </row>
    <row r="271" spans="1:11" ht="14.4" x14ac:dyDescent="0.3">
      <c r="A271" s="52">
        <v>560</v>
      </c>
      <c r="B271" s="196" t="str">
        <f t="shared" si="92"/>
        <v>Times 2</v>
      </c>
      <c r="C271" s="306">
        <v>12192543.969999988</v>
      </c>
      <c r="D271" s="346">
        <v>1281968.33</v>
      </c>
      <c r="E271" s="254">
        <f t="shared" si="88"/>
        <v>10910575.639999988</v>
      </c>
      <c r="F271" s="293">
        <f t="shared" si="90"/>
        <v>11565694.24</v>
      </c>
      <c r="G271" s="278">
        <v>107834502.03000003</v>
      </c>
      <c r="H271" s="33">
        <f t="shared" si="91"/>
        <v>11565694.24</v>
      </c>
      <c r="I271" s="291">
        <f t="shared" si="89"/>
        <v>0</v>
      </c>
      <c r="K271" s="32"/>
    </row>
    <row r="272" spans="1:11" ht="14.4" x14ac:dyDescent="0.3">
      <c r="A272" s="52">
        <v>570</v>
      </c>
      <c r="B272" s="196" t="str">
        <f t="shared" si="92"/>
        <v>ACES</v>
      </c>
      <c r="C272" s="306">
        <v>3470214.19</v>
      </c>
      <c r="D272" s="347">
        <v>84000</v>
      </c>
      <c r="E272" s="254">
        <f t="shared" si="88"/>
        <v>3386214.19</v>
      </c>
      <c r="F272" s="293">
        <f t="shared" si="90"/>
        <v>3491199.71</v>
      </c>
      <c r="G272" s="276">
        <v>4293348.9299999988</v>
      </c>
      <c r="H272" s="33">
        <f t="shared" si="91"/>
        <v>3491199.71</v>
      </c>
      <c r="I272" s="291">
        <f t="shared" si="89"/>
        <v>0</v>
      </c>
      <c r="K272" s="32"/>
    </row>
    <row r="273" spans="1:11" ht="14.4" x14ac:dyDescent="0.3">
      <c r="A273" s="52">
        <v>580</v>
      </c>
      <c r="B273" s="196" t="str">
        <f t="shared" si="92"/>
        <v>Beacon</v>
      </c>
      <c r="C273" s="306">
        <v>4823360.3899999987</v>
      </c>
      <c r="D273" s="346">
        <v>277511.44999999995</v>
      </c>
      <c r="E273" s="254">
        <f t="shared" si="88"/>
        <v>4545848.9399999985</v>
      </c>
      <c r="F273" s="293">
        <f t="shared" si="90"/>
        <v>5328337.7</v>
      </c>
      <c r="G273" s="278">
        <v>5940253.6200000048</v>
      </c>
      <c r="H273" s="33">
        <f t="shared" si="91"/>
        <v>5328337.7</v>
      </c>
      <c r="I273" s="291">
        <f t="shared" si="89"/>
        <v>0</v>
      </c>
      <c r="K273" s="32"/>
    </row>
    <row r="274" spans="1:11" ht="14.4" x14ac:dyDescent="0.3">
      <c r="A274" s="52">
        <v>590</v>
      </c>
      <c r="B274" s="196" t="str">
        <f t="shared" si="92"/>
        <v>Learning Community</v>
      </c>
      <c r="C274" s="306">
        <v>9976306.1299999952</v>
      </c>
      <c r="D274" s="347">
        <v>367009.23</v>
      </c>
      <c r="E274" s="254">
        <f t="shared" si="88"/>
        <v>9609296.8999999948</v>
      </c>
      <c r="F274" s="293">
        <f t="shared" si="90"/>
        <v>10544862.32</v>
      </c>
      <c r="G274" s="276">
        <v>26717693.919999994</v>
      </c>
      <c r="H274" s="33">
        <f t="shared" si="91"/>
        <v>10544862.32</v>
      </c>
      <c r="I274" s="291">
        <f t="shared" si="89"/>
        <v>0</v>
      </c>
      <c r="K274" s="32"/>
    </row>
    <row r="275" spans="1:11" ht="14.4" x14ac:dyDescent="0.3">
      <c r="A275" s="52">
        <v>600</v>
      </c>
      <c r="B275" s="196" t="str">
        <f t="shared" si="92"/>
        <v>Segue</v>
      </c>
      <c r="C275" s="306">
        <v>4041687.9999999991</v>
      </c>
      <c r="D275" s="346">
        <v>165635</v>
      </c>
      <c r="E275" s="254">
        <f t="shared" si="88"/>
        <v>3876052.9999999991</v>
      </c>
      <c r="F275" s="293">
        <f t="shared" si="90"/>
        <v>4310106</v>
      </c>
      <c r="G275" s="278">
        <v>5555577</v>
      </c>
      <c r="H275" s="33">
        <f t="shared" si="91"/>
        <v>4310106</v>
      </c>
      <c r="I275" s="291">
        <f t="shared" si="89"/>
        <v>0</v>
      </c>
      <c r="K275" s="32"/>
    </row>
    <row r="276" spans="1:11" ht="14.4" x14ac:dyDescent="0.3">
      <c r="A276" s="52">
        <v>610</v>
      </c>
      <c r="B276" s="196" t="str">
        <f t="shared" si="92"/>
        <v>RIMA-BV</v>
      </c>
      <c r="C276" s="306">
        <v>25871235.43000003</v>
      </c>
      <c r="D276" s="347">
        <v>2749858.15</v>
      </c>
      <c r="E276" s="254">
        <f t="shared" si="88"/>
        <v>23121377.280000031</v>
      </c>
      <c r="F276" s="293">
        <f t="shared" si="90"/>
        <v>29089484.34</v>
      </c>
      <c r="G276" s="276">
        <v>28116512.249999996</v>
      </c>
      <c r="H276" s="33">
        <f t="shared" si="91"/>
        <v>29089484.34</v>
      </c>
      <c r="I276" s="291">
        <f t="shared" si="89"/>
        <v>0</v>
      </c>
      <c r="K276" s="32"/>
    </row>
    <row r="277" spans="1:11" ht="14.4" x14ac:dyDescent="0.3">
      <c r="A277" s="52">
        <v>620</v>
      </c>
      <c r="B277" s="196" t="str">
        <f t="shared" si="92"/>
        <v>Greene</v>
      </c>
      <c r="C277" s="306">
        <v>4225989.9899999993</v>
      </c>
      <c r="D277" s="346">
        <v>1100792</v>
      </c>
      <c r="E277" s="254">
        <f t="shared" si="88"/>
        <v>3125197.9899999993</v>
      </c>
      <c r="F277" s="293">
        <f t="shared" si="90"/>
        <v>3358638</v>
      </c>
      <c r="G277" s="278">
        <v>7084341</v>
      </c>
      <c r="H277" s="33">
        <f t="shared" si="91"/>
        <v>3358638</v>
      </c>
      <c r="I277" s="291">
        <f t="shared" si="89"/>
        <v>0</v>
      </c>
      <c r="K277" s="32"/>
    </row>
    <row r="278" spans="1:11" ht="14.4" x14ac:dyDescent="0.3">
      <c r="A278" s="52">
        <v>630</v>
      </c>
      <c r="B278" s="196" t="str">
        <f t="shared" si="92"/>
        <v>Trinity</v>
      </c>
      <c r="C278" s="306">
        <v>3415511.4799999991</v>
      </c>
      <c r="D278" s="347">
        <v>0</v>
      </c>
      <c r="E278" s="254">
        <f t="shared" si="88"/>
        <v>3415511.4799999991</v>
      </c>
      <c r="F278" s="293">
        <f t="shared" si="90"/>
        <v>4491476.41</v>
      </c>
      <c r="G278" s="276">
        <v>2259436.89</v>
      </c>
      <c r="H278" s="33">
        <f t="shared" si="91"/>
        <v>4491476.41</v>
      </c>
      <c r="I278" s="291">
        <f t="shared" si="89"/>
        <v>0</v>
      </c>
      <c r="K278" s="32"/>
    </row>
    <row r="279" spans="1:11" ht="14.4" x14ac:dyDescent="0.3">
      <c r="A279" s="52">
        <v>640</v>
      </c>
      <c r="B279" s="196" t="str">
        <f t="shared" si="92"/>
        <v>RINI</v>
      </c>
      <c r="C279" s="306">
        <v>4427741.0500000007</v>
      </c>
      <c r="D279" s="346">
        <v>610643</v>
      </c>
      <c r="E279" s="254">
        <f t="shared" si="88"/>
        <v>3817098.0500000007</v>
      </c>
      <c r="F279" s="293">
        <f t="shared" si="90"/>
        <v>4946548</v>
      </c>
      <c r="G279" s="278">
        <v>2860571</v>
      </c>
      <c r="H279" s="33">
        <f t="shared" si="91"/>
        <v>4946548</v>
      </c>
      <c r="I279" s="291">
        <f t="shared" si="89"/>
        <v>0</v>
      </c>
      <c r="K279" s="32"/>
    </row>
    <row r="280" spans="1:11" ht="14.4" x14ac:dyDescent="0.3">
      <c r="A280" s="52">
        <v>650</v>
      </c>
      <c r="B280" s="196" t="s">
        <v>382</v>
      </c>
      <c r="C280" s="306">
        <v>3457504.5699999989</v>
      </c>
      <c r="D280" s="347">
        <v>535289.07999999996</v>
      </c>
      <c r="E280" s="254">
        <f t="shared" si="88"/>
        <v>2922215.4899999988</v>
      </c>
      <c r="F280" s="293">
        <f t="shared" si="90"/>
        <v>4078772.53</v>
      </c>
      <c r="G280" s="276">
        <v>4500466.3600000003</v>
      </c>
      <c r="H280" s="33">
        <f t="shared" si="91"/>
        <v>4078772.53</v>
      </c>
      <c r="I280" s="291">
        <f t="shared" si="89"/>
        <v>0</v>
      </c>
      <c r="K280" s="32"/>
    </row>
    <row r="281" spans="1:11" ht="14.4" x14ac:dyDescent="0.3">
      <c r="A281" s="52">
        <v>660</v>
      </c>
      <c r="B281" s="196" t="s">
        <v>380</v>
      </c>
      <c r="C281" s="306">
        <v>2599432.1599999978</v>
      </c>
      <c r="D281" s="346">
        <v>144369.64000000001</v>
      </c>
      <c r="E281" s="254">
        <f t="shared" si="88"/>
        <v>2455062.5199999977</v>
      </c>
      <c r="F281" s="293">
        <f t="shared" si="90"/>
        <v>3101392.86</v>
      </c>
      <c r="G281" s="278">
        <v>2521996.4600000009</v>
      </c>
      <c r="H281" s="33">
        <f t="shared" si="91"/>
        <v>3101392.86</v>
      </c>
      <c r="I281" s="291">
        <f t="shared" si="89"/>
        <v>0</v>
      </c>
      <c r="K281" s="32"/>
    </row>
    <row r="282" spans="1:11" ht="14.4" x14ac:dyDescent="0.3">
      <c r="A282" s="52">
        <v>671</v>
      </c>
      <c r="B282" s="196" t="s">
        <v>381</v>
      </c>
      <c r="C282" s="306">
        <v>15331875.379999973</v>
      </c>
      <c r="D282" s="347">
        <v>448944</v>
      </c>
      <c r="E282" s="254">
        <f t="shared" si="88"/>
        <v>14882931.379999973</v>
      </c>
      <c r="F282" s="293">
        <f t="shared" si="90"/>
        <v>19486002.34</v>
      </c>
      <c r="G282" s="276">
        <v>19456345</v>
      </c>
      <c r="H282" s="33">
        <f t="shared" si="91"/>
        <v>19486002.34</v>
      </c>
      <c r="I282" s="291">
        <f t="shared" si="89"/>
        <v>0</v>
      </c>
      <c r="K282" s="32"/>
    </row>
    <row r="283" spans="1:11" ht="14.4" x14ac:dyDescent="0.3">
      <c r="A283" s="52">
        <v>680</v>
      </c>
      <c r="B283" s="196" t="s">
        <v>407</v>
      </c>
      <c r="C283" s="306">
        <v>2073922.0099999998</v>
      </c>
      <c r="D283" s="346">
        <v>392750</v>
      </c>
      <c r="E283" s="254">
        <f t="shared" ref="E283:E284" si="93">C283-D283</f>
        <v>1681172.0099999998</v>
      </c>
      <c r="F283" s="293">
        <f t="shared" si="90"/>
        <v>2991310</v>
      </c>
      <c r="G283" s="278">
        <v>1005786</v>
      </c>
      <c r="H283" s="33">
        <f t="shared" si="91"/>
        <v>2991310</v>
      </c>
      <c r="I283" s="291">
        <f t="shared" si="89"/>
        <v>0</v>
      </c>
      <c r="K283" s="32"/>
    </row>
    <row r="284" spans="1:11" ht="14.4" x14ac:dyDescent="0.3">
      <c r="A284" s="52">
        <v>690</v>
      </c>
      <c r="B284" s="196" t="s">
        <v>408</v>
      </c>
      <c r="C284" s="306">
        <v>1719187.99</v>
      </c>
      <c r="D284" s="347">
        <v>119936</v>
      </c>
      <c r="E284" s="254">
        <f t="shared" si="93"/>
        <v>1599251.99</v>
      </c>
      <c r="F284" s="293">
        <f t="shared" si="90"/>
        <v>2119769.86</v>
      </c>
      <c r="G284" s="276">
        <v>1058819</v>
      </c>
      <c r="H284" s="33">
        <f t="shared" si="91"/>
        <v>2119769.86</v>
      </c>
      <c r="I284" s="291">
        <f t="shared" si="89"/>
        <v>0</v>
      </c>
      <c r="K284" s="32"/>
    </row>
    <row r="285" spans="1:11" ht="14.4" x14ac:dyDescent="0.3">
      <c r="A285" s="52">
        <v>700</v>
      </c>
      <c r="B285" s="196" t="s">
        <v>419</v>
      </c>
      <c r="C285" s="306">
        <v>1890202.9999999998</v>
      </c>
      <c r="D285" s="347">
        <v>27503</v>
      </c>
      <c r="E285" s="254">
        <f t="shared" ref="E285:E286" si="94">C285-D285</f>
        <v>1862699.9999999998</v>
      </c>
      <c r="F285" s="293">
        <f t="shared" si="90"/>
        <v>8212225</v>
      </c>
      <c r="G285" s="276">
        <v>944287</v>
      </c>
      <c r="H285" s="33">
        <f t="shared" si="91"/>
        <v>8212225</v>
      </c>
      <c r="I285" s="291">
        <f t="shared" ref="I285:I286" si="95">F285-H285</f>
        <v>0</v>
      </c>
      <c r="K285" s="32"/>
    </row>
    <row r="286" spans="1:11" ht="14.4" x14ac:dyDescent="0.3">
      <c r="A286" s="52">
        <v>720</v>
      </c>
      <c r="B286" s="196" t="s">
        <v>442</v>
      </c>
      <c r="C286" s="351"/>
      <c r="D286" s="352"/>
      <c r="E286" s="254">
        <f t="shared" si="94"/>
        <v>0</v>
      </c>
      <c r="F286" s="293">
        <f t="shared" si="90"/>
        <v>1751384.57</v>
      </c>
      <c r="G286" s="353"/>
      <c r="H286" s="33">
        <f t="shared" si="91"/>
        <v>1751384.5699999998</v>
      </c>
      <c r="I286" s="291">
        <f t="shared" si="95"/>
        <v>0</v>
      </c>
      <c r="K286" s="32"/>
    </row>
    <row r="287" spans="1:11" ht="14.4" x14ac:dyDescent="0.3">
      <c r="A287" s="52">
        <v>960</v>
      </c>
      <c r="B287" s="196" t="str">
        <f t="shared" ref="B287:B290" si="96">VLOOKUP(A287,num,15)</f>
        <v>Bristol-Warren</v>
      </c>
      <c r="C287" s="306">
        <v>61301584.849999763</v>
      </c>
      <c r="D287" s="346">
        <v>5187556.9000000004</v>
      </c>
      <c r="E287" s="254">
        <f t="shared" si="88"/>
        <v>56114027.949999765</v>
      </c>
      <c r="F287" s="293">
        <f t="shared" si="90"/>
        <v>59892442.600000001</v>
      </c>
      <c r="G287" s="278">
        <v>19380655.87000002</v>
      </c>
      <c r="H287" s="33">
        <f t="shared" si="91"/>
        <v>59892442.600000001</v>
      </c>
      <c r="I287" s="291">
        <f t="shared" si="89"/>
        <v>0</v>
      </c>
      <c r="K287" s="32"/>
    </row>
    <row r="288" spans="1:11" ht="14.4" x14ac:dyDescent="0.3">
      <c r="A288" s="52">
        <v>970</v>
      </c>
      <c r="B288" s="196" t="str">
        <f t="shared" si="96"/>
        <v>Exeter-W. Greenwich</v>
      </c>
      <c r="C288" s="306">
        <v>33447713.889999915</v>
      </c>
      <c r="D288" s="347">
        <v>1168701.22</v>
      </c>
      <c r="E288" s="254">
        <f t="shared" si="88"/>
        <v>32279012.669999916</v>
      </c>
      <c r="F288" s="293">
        <f t="shared" si="90"/>
        <v>34367649.159999996</v>
      </c>
      <c r="G288" s="276">
        <v>9213661.4900000021</v>
      </c>
      <c r="H288" s="33">
        <f t="shared" si="91"/>
        <v>34367649.159999996</v>
      </c>
      <c r="I288" s="291">
        <f t="shared" si="89"/>
        <v>0</v>
      </c>
      <c r="K288" s="32"/>
    </row>
    <row r="289" spans="1:11" ht="14.4" x14ac:dyDescent="0.3">
      <c r="A289" s="52">
        <v>980</v>
      </c>
      <c r="B289" s="196" t="str">
        <f t="shared" si="96"/>
        <v>Chariho</v>
      </c>
      <c r="C289" s="306">
        <v>70939681.009999886</v>
      </c>
      <c r="D289" s="346">
        <v>14257280.450000001</v>
      </c>
      <c r="E289" s="254">
        <f t="shared" si="88"/>
        <v>56682400.559999883</v>
      </c>
      <c r="F289" s="293">
        <f t="shared" si="90"/>
        <v>65345008.359999999</v>
      </c>
      <c r="G289" s="278">
        <v>36560148.849999987</v>
      </c>
      <c r="H289" s="33">
        <f t="shared" si="91"/>
        <v>65345008.359999999</v>
      </c>
      <c r="I289" s="291">
        <f t="shared" si="89"/>
        <v>0</v>
      </c>
      <c r="K289" s="32"/>
    </row>
    <row r="290" spans="1:11" ht="14.4" x14ac:dyDescent="0.3">
      <c r="A290" s="52">
        <v>990</v>
      </c>
      <c r="B290" s="196" t="str">
        <f t="shared" si="96"/>
        <v>Foster-Glocester</v>
      </c>
      <c r="C290" s="306">
        <v>27928558.52</v>
      </c>
      <c r="D290" s="347">
        <v>5532929.9000000004</v>
      </c>
      <c r="E290" s="254">
        <f t="shared" si="88"/>
        <v>22395628.619999997</v>
      </c>
      <c r="F290" s="293">
        <f t="shared" si="90"/>
        <v>28647843.289999999</v>
      </c>
      <c r="G290" s="276">
        <v>14624958.780000003</v>
      </c>
      <c r="H290" s="33">
        <f t="shared" si="91"/>
        <v>28647843.290000003</v>
      </c>
      <c r="I290" s="291">
        <f t="shared" si="89"/>
        <v>0</v>
      </c>
      <c r="K290" s="32"/>
    </row>
    <row r="291" spans="1:11" x14ac:dyDescent="0.3">
      <c r="A291" s="52">
        <v>90000</v>
      </c>
      <c r="B291" s="53" t="s">
        <v>44</v>
      </c>
      <c r="C291" s="305">
        <f>SUM(C228:C290)</f>
        <v>2527278290.7899942</v>
      </c>
      <c r="D291" s="305">
        <f t="shared" ref="D291:G291" si="97">SUM(D228:D290)</f>
        <v>56992169.159999989</v>
      </c>
      <c r="E291" s="305">
        <f t="shared" si="97"/>
        <v>2470286121.6299944</v>
      </c>
      <c r="F291" s="305">
        <f t="shared" si="97"/>
        <v>2606935517.9400001</v>
      </c>
      <c r="G291" s="305">
        <f t="shared" si="97"/>
        <v>1032372814.0500001</v>
      </c>
      <c r="K291" s="32"/>
    </row>
    <row r="292" spans="1:11" x14ac:dyDescent="0.3">
      <c r="C292" s="32"/>
      <c r="D292" s="32"/>
      <c r="E292" s="32"/>
      <c r="F292" s="32"/>
      <c r="G292" s="210"/>
      <c r="K292" s="32"/>
    </row>
    <row r="293" spans="1:11" x14ac:dyDescent="0.3">
      <c r="B293" s="165" t="s">
        <v>388</v>
      </c>
      <c r="D293" s="210"/>
      <c r="E293" s="210"/>
      <c r="F293" s="223">
        <f>M144</f>
        <v>2606935517.9400001</v>
      </c>
      <c r="G293" s="210"/>
      <c r="K293" s="32"/>
    </row>
    <row r="294" spans="1:11" x14ac:dyDescent="0.3">
      <c r="K294" s="32"/>
    </row>
    <row r="295" spans="1:11" x14ac:dyDescent="0.3">
      <c r="B295" s="165" t="s">
        <v>328</v>
      </c>
      <c r="F295" s="212">
        <f>F291-F293</f>
        <v>0</v>
      </c>
      <c r="K295" s="32"/>
    </row>
    <row r="296" spans="1:11" x14ac:dyDescent="0.3">
      <c r="K296" s="32"/>
    </row>
    <row r="297" spans="1:11" x14ac:dyDescent="0.3">
      <c r="K297" s="32"/>
    </row>
    <row r="298" spans="1:11" x14ac:dyDescent="0.3">
      <c r="K298" s="32"/>
    </row>
    <row r="299" spans="1:11" x14ac:dyDescent="0.3">
      <c r="K299" s="32"/>
    </row>
    <row r="300" spans="1:11" x14ac:dyDescent="0.3">
      <c r="K300" s="32"/>
    </row>
    <row r="301" spans="1:11" x14ac:dyDescent="0.3">
      <c r="K301" s="32"/>
    </row>
    <row r="302" spans="1:11" x14ac:dyDescent="0.3">
      <c r="K302" s="32"/>
    </row>
    <row r="303" spans="1:11" x14ac:dyDescent="0.3">
      <c r="K303" s="32"/>
    </row>
    <row r="304" spans="1:11" x14ac:dyDescent="0.3">
      <c r="K304" s="32"/>
    </row>
    <row r="305" spans="11:11" x14ac:dyDescent="0.3">
      <c r="K305" s="32"/>
    </row>
    <row r="306" spans="11:11" x14ac:dyDescent="0.3">
      <c r="K306" s="32"/>
    </row>
    <row r="307" spans="11:11" x14ac:dyDescent="0.3">
      <c r="K307" s="32"/>
    </row>
    <row r="308" spans="11:11" x14ac:dyDescent="0.3">
      <c r="K308" s="32"/>
    </row>
    <row r="309" spans="11:11" x14ac:dyDescent="0.3">
      <c r="K309" s="32"/>
    </row>
    <row r="310" spans="11:11" x14ac:dyDescent="0.3">
      <c r="K310" s="32"/>
    </row>
    <row r="311" spans="11:11" x14ac:dyDescent="0.3">
      <c r="K311" s="32"/>
    </row>
    <row r="312" spans="11:11" x14ac:dyDescent="0.3">
      <c r="K312" s="32"/>
    </row>
    <row r="313" spans="11:11" x14ac:dyDescent="0.3">
      <c r="K313" s="32"/>
    </row>
    <row r="314" spans="11:11" x14ac:dyDescent="0.3">
      <c r="K314" s="32"/>
    </row>
    <row r="315" spans="11:11" x14ac:dyDescent="0.3">
      <c r="K315" s="32"/>
    </row>
    <row r="316" spans="11:11" x14ac:dyDescent="0.3">
      <c r="K316" s="32"/>
    </row>
    <row r="317" spans="11:11" x14ac:dyDescent="0.3">
      <c r="K317" s="32"/>
    </row>
    <row r="318" spans="11:11" x14ac:dyDescent="0.3">
      <c r="K318" s="32"/>
    </row>
    <row r="319" spans="11:11" x14ac:dyDescent="0.3">
      <c r="K319" s="32"/>
    </row>
    <row r="320" spans="11:11" x14ac:dyDescent="0.3">
      <c r="K320" s="32"/>
    </row>
    <row r="321" spans="11:11" x14ac:dyDescent="0.3">
      <c r="K321" s="32"/>
    </row>
    <row r="322" spans="11:11" x14ac:dyDescent="0.3">
      <c r="K322" s="32"/>
    </row>
    <row r="323" spans="11:11" x14ac:dyDescent="0.3">
      <c r="K323" s="32"/>
    </row>
    <row r="324" spans="11:11" x14ac:dyDescent="0.3">
      <c r="K324" s="32"/>
    </row>
    <row r="325" spans="11:11" x14ac:dyDescent="0.3">
      <c r="K325" s="32"/>
    </row>
    <row r="326" spans="11:11" x14ac:dyDescent="0.3">
      <c r="K326" s="32"/>
    </row>
    <row r="327" spans="11:11" x14ac:dyDescent="0.3">
      <c r="K327" s="32"/>
    </row>
    <row r="328" spans="11:11" x14ac:dyDescent="0.3">
      <c r="K328" s="32"/>
    </row>
    <row r="329" spans="11:11" x14ac:dyDescent="0.3">
      <c r="K329" s="32"/>
    </row>
    <row r="330" spans="11:11" x14ac:dyDescent="0.3">
      <c r="K330" s="32"/>
    </row>
    <row r="331" spans="11:11" x14ac:dyDescent="0.3">
      <c r="K331" s="32"/>
    </row>
    <row r="332" spans="11:11" x14ac:dyDescent="0.3">
      <c r="K332" s="32"/>
    </row>
    <row r="333" spans="11:11" x14ac:dyDescent="0.3">
      <c r="K333" s="32"/>
    </row>
    <row r="334" spans="11:11" x14ac:dyDescent="0.3">
      <c r="K334" s="32"/>
    </row>
    <row r="335" spans="11:11" x14ac:dyDescent="0.3">
      <c r="K335" s="32"/>
    </row>
    <row r="336" spans="11:11" x14ac:dyDescent="0.3">
      <c r="K336" s="32"/>
    </row>
    <row r="337" spans="11:11" x14ac:dyDescent="0.3">
      <c r="K337" s="32"/>
    </row>
    <row r="338" spans="11:11" x14ac:dyDescent="0.3">
      <c r="K338" s="32"/>
    </row>
    <row r="339" spans="11:11" x14ac:dyDescent="0.3">
      <c r="K339" s="32"/>
    </row>
    <row r="340" spans="11:11" x14ac:dyDescent="0.3">
      <c r="K340" s="32"/>
    </row>
    <row r="341" spans="11:11" x14ac:dyDescent="0.3">
      <c r="K341" s="32"/>
    </row>
    <row r="342" spans="11:11" x14ac:dyDescent="0.3">
      <c r="K342" s="32"/>
    </row>
    <row r="343" spans="11:11" x14ac:dyDescent="0.3">
      <c r="K343" s="32"/>
    </row>
    <row r="344" spans="11:11" x14ac:dyDescent="0.3">
      <c r="K344" s="32"/>
    </row>
    <row r="345" spans="11:11" x14ac:dyDescent="0.3">
      <c r="K345" s="32"/>
    </row>
    <row r="346" spans="11:11" x14ac:dyDescent="0.3">
      <c r="K346" s="32"/>
    </row>
    <row r="347" spans="11:11" x14ac:dyDescent="0.3">
      <c r="K347" s="32"/>
    </row>
    <row r="348" spans="11:11" x14ac:dyDescent="0.3">
      <c r="K348" s="32"/>
    </row>
    <row r="349" spans="11:11" x14ac:dyDescent="0.3">
      <c r="K349" s="32"/>
    </row>
    <row r="350" spans="11:11" x14ac:dyDescent="0.3">
      <c r="K350" s="32"/>
    </row>
    <row r="351" spans="11:11" x14ac:dyDescent="0.3">
      <c r="K351" s="32"/>
    </row>
    <row r="352" spans="11:11" x14ac:dyDescent="0.3">
      <c r="K352" s="32"/>
    </row>
    <row r="353" spans="11:11" x14ac:dyDescent="0.3">
      <c r="K353" s="32"/>
    </row>
    <row r="354" spans="11:11" x14ac:dyDescent="0.3">
      <c r="K354" s="32"/>
    </row>
    <row r="355" spans="11:11" x14ac:dyDescent="0.3">
      <c r="K355" s="32"/>
    </row>
    <row r="356" spans="11:11" x14ac:dyDescent="0.3">
      <c r="K356" s="32"/>
    </row>
    <row r="357" spans="11:11" x14ac:dyDescent="0.3">
      <c r="K357" s="32"/>
    </row>
    <row r="358" spans="11:11" x14ac:dyDescent="0.3">
      <c r="K358" s="32"/>
    </row>
    <row r="359" spans="11:11" x14ac:dyDescent="0.3">
      <c r="K359" s="32"/>
    </row>
    <row r="360" spans="11:11" x14ac:dyDescent="0.3">
      <c r="K360" s="32"/>
    </row>
    <row r="361" spans="11:11" x14ac:dyDescent="0.3">
      <c r="K361" s="32"/>
    </row>
    <row r="362" spans="11:11" x14ac:dyDescent="0.3">
      <c r="K362" s="32"/>
    </row>
    <row r="363" spans="11:11" x14ac:dyDescent="0.3">
      <c r="K363" s="32"/>
    </row>
    <row r="364" spans="11:11" x14ac:dyDescent="0.3">
      <c r="K364" s="32"/>
    </row>
    <row r="365" spans="11:11" x14ac:dyDescent="0.3">
      <c r="K365" s="32"/>
    </row>
    <row r="366" spans="11:11" x14ac:dyDescent="0.3">
      <c r="K366" s="32"/>
    </row>
    <row r="367" spans="11:11" x14ac:dyDescent="0.3">
      <c r="K367" s="32"/>
    </row>
    <row r="368" spans="11:11" x14ac:dyDescent="0.3">
      <c r="K368" s="32"/>
    </row>
    <row r="369" spans="11:11" x14ac:dyDescent="0.3">
      <c r="K369" s="32"/>
    </row>
    <row r="370" spans="11:11" x14ac:dyDescent="0.3">
      <c r="K370" s="32"/>
    </row>
    <row r="371" spans="11:11" x14ac:dyDescent="0.3">
      <c r="K371" s="32"/>
    </row>
    <row r="372" spans="11:11" x14ac:dyDescent="0.3">
      <c r="K372" s="32"/>
    </row>
    <row r="373" spans="11:11" x14ac:dyDescent="0.3">
      <c r="K373" s="32"/>
    </row>
    <row r="374" spans="11:11" x14ac:dyDescent="0.3">
      <c r="K374" s="32"/>
    </row>
    <row r="375" spans="11:11" x14ac:dyDescent="0.3">
      <c r="K375" s="32"/>
    </row>
    <row r="376" spans="11:11" x14ac:dyDescent="0.3">
      <c r="K376" s="32"/>
    </row>
    <row r="377" spans="11:11" x14ac:dyDescent="0.3">
      <c r="K377" s="32"/>
    </row>
    <row r="378" spans="11:11" x14ac:dyDescent="0.3">
      <c r="K378" s="32"/>
    </row>
    <row r="379" spans="11:11" x14ac:dyDescent="0.3">
      <c r="K379" s="32"/>
    </row>
    <row r="380" spans="11:11" x14ac:dyDescent="0.3">
      <c r="K380" s="32"/>
    </row>
    <row r="381" spans="11:11" x14ac:dyDescent="0.3">
      <c r="K381" s="32"/>
    </row>
    <row r="382" spans="11:11" x14ac:dyDescent="0.3">
      <c r="K382" s="32"/>
    </row>
    <row r="383" spans="11:11" x14ac:dyDescent="0.3">
      <c r="K383" s="32"/>
    </row>
    <row r="384" spans="11:11" x14ac:dyDescent="0.3">
      <c r="K384" s="32"/>
    </row>
    <row r="385" spans="11:11" x14ac:dyDescent="0.3">
      <c r="K385" s="32"/>
    </row>
    <row r="386" spans="11:11" x14ac:dyDescent="0.3">
      <c r="K386" s="32"/>
    </row>
    <row r="387" spans="11:11" x14ac:dyDescent="0.3">
      <c r="K387" s="32"/>
    </row>
    <row r="388" spans="11:11" x14ac:dyDescent="0.3">
      <c r="K388" s="32"/>
    </row>
    <row r="389" spans="11:11" x14ac:dyDescent="0.3">
      <c r="K389" s="32"/>
    </row>
    <row r="390" spans="11:11" x14ac:dyDescent="0.3">
      <c r="K390" s="32"/>
    </row>
    <row r="391" spans="11:11" x14ac:dyDescent="0.3">
      <c r="K391" s="32"/>
    </row>
    <row r="392" spans="11:11" x14ac:dyDescent="0.3">
      <c r="K392" s="32"/>
    </row>
    <row r="393" spans="11:11" x14ac:dyDescent="0.3">
      <c r="K393" s="32"/>
    </row>
    <row r="394" spans="11:11" x14ac:dyDescent="0.3">
      <c r="K394" s="32"/>
    </row>
    <row r="395" spans="11:11" x14ac:dyDescent="0.3">
      <c r="K395" s="32"/>
    </row>
    <row r="396" spans="11:11" x14ac:dyDescent="0.3">
      <c r="K396" s="32"/>
    </row>
    <row r="397" spans="11:11" x14ac:dyDescent="0.3">
      <c r="K397" s="32"/>
    </row>
    <row r="398" spans="11:11" x14ac:dyDescent="0.3">
      <c r="K398" s="32"/>
    </row>
    <row r="399" spans="11:11" x14ac:dyDescent="0.3">
      <c r="K399" s="32"/>
    </row>
    <row r="400" spans="11:11" x14ac:dyDescent="0.3">
      <c r="K400" s="32"/>
    </row>
    <row r="401" spans="11:11" x14ac:dyDescent="0.3">
      <c r="K401" s="32"/>
    </row>
    <row r="402" spans="11:11" x14ac:dyDescent="0.3">
      <c r="K402" s="32"/>
    </row>
    <row r="403" spans="11:11" x14ac:dyDescent="0.3">
      <c r="K403" s="32"/>
    </row>
    <row r="404" spans="11:11" x14ac:dyDescent="0.3">
      <c r="K404" s="32"/>
    </row>
    <row r="405" spans="11:11" x14ac:dyDescent="0.3">
      <c r="K405" s="32"/>
    </row>
    <row r="406" spans="11:11" x14ac:dyDescent="0.3">
      <c r="K406" s="32"/>
    </row>
    <row r="407" spans="11:11" x14ac:dyDescent="0.3">
      <c r="K407" s="32"/>
    </row>
    <row r="408" spans="11:11" x14ac:dyDescent="0.3">
      <c r="K408" s="32"/>
    </row>
    <row r="409" spans="11:11" x14ac:dyDescent="0.3">
      <c r="K409" s="32"/>
    </row>
    <row r="410" spans="11:11" x14ac:dyDescent="0.3">
      <c r="K410" s="32"/>
    </row>
    <row r="411" spans="11:11" x14ac:dyDescent="0.3">
      <c r="K411" s="32"/>
    </row>
    <row r="412" spans="11:11" x14ac:dyDescent="0.3">
      <c r="K412" s="32"/>
    </row>
    <row r="413" spans="11:11" x14ac:dyDescent="0.3">
      <c r="K413" s="32"/>
    </row>
    <row r="414" spans="11:11" x14ac:dyDescent="0.3">
      <c r="K414" s="32"/>
    </row>
    <row r="415" spans="11:11" x14ac:dyDescent="0.3">
      <c r="K415" s="32"/>
    </row>
    <row r="416" spans="11:11" x14ac:dyDescent="0.3">
      <c r="K416" s="32"/>
    </row>
    <row r="417" spans="11:11" x14ac:dyDescent="0.3">
      <c r="K417" s="32"/>
    </row>
    <row r="418" spans="11:11" x14ac:dyDescent="0.3">
      <c r="K418" s="32"/>
    </row>
    <row r="419" spans="11:11" x14ac:dyDescent="0.3">
      <c r="K419" s="32"/>
    </row>
    <row r="420" spans="11:11" x14ac:dyDescent="0.3">
      <c r="K420" s="32"/>
    </row>
    <row r="421" spans="11:11" x14ac:dyDescent="0.3">
      <c r="K421" s="32"/>
    </row>
    <row r="422" spans="11:11" x14ac:dyDescent="0.3">
      <c r="K422" s="32"/>
    </row>
    <row r="423" spans="11:11" x14ac:dyDescent="0.3">
      <c r="K423" s="32"/>
    </row>
    <row r="424" spans="11:11" x14ac:dyDescent="0.3">
      <c r="K424" s="32"/>
    </row>
    <row r="425" spans="11:11" x14ac:dyDescent="0.3">
      <c r="K425" s="32"/>
    </row>
    <row r="426" spans="11:11" x14ac:dyDescent="0.3">
      <c r="K426" s="32"/>
    </row>
    <row r="427" spans="11:11" x14ac:dyDescent="0.3">
      <c r="K427" s="32"/>
    </row>
    <row r="428" spans="11:11" x14ac:dyDescent="0.3">
      <c r="K428" s="32"/>
    </row>
    <row r="429" spans="11:11" x14ac:dyDescent="0.3">
      <c r="K429" s="32"/>
    </row>
    <row r="430" spans="11:11" x14ac:dyDescent="0.3">
      <c r="K430" s="32"/>
    </row>
    <row r="431" spans="11:11" x14ac:dyDescent="0.3">
      <c r="K431" s="32"/>
    </row>
    <row r="432" spans="11:11" x14ac:dyDescent="0.3">
      <c r="K432" s="32"/>
    </row>
    <row r="433" spans="11:11" x14ac:dyDescent="0.3">
      <c r="K433" s="32"/>
    </row>
    <row r="434" spans="11:11" x14ac:dyDescent="0.3">
      <c r="K434" s="32"/>
    </row>
    <row r="435" spans="11:11" x14ac:dyDescent="0.3">
      <c r="K435" s="32"/>
    </row>
    <row r="436" spans="11:11" x14ac:dyDescent="0.3">
      <c r="K436" s="32"/>
    </row>
    <row r="437" spans="11:11" x14ac:dyDescent="0.3">
      <c r="K437" s="32"/>
    </row>
  </sheetData>
  <sheetProtection password="80ED" sheet="1" objects="1" scenarios="1"/>
  <sortState ref="N10:O71">
    <sortCondition ref="N10"/>
  </sortState>
  <mergeCells count="4">
    <mergeCell ref="C79:D79"/>
    <mergeCell ref="E79:F79"/>
    <mergeCell ref="G79:I79"/>
    <mergeCell ref="B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BB767"/>
  <sheetViews>
    <sheetView workbookViewId="0">
      <selection activeCell="G6" sqref="G6"/>
    </sheetView>
  </sheetViews>
  <sheetFormatPr defaultColWidth="13" defaultRowHeight="15" customHeight="1" x14ac:dyDescent="0.25"/>
  <cols>
    <col min="1" max="1" width="2" style="18" customWidth="1"/>
    <col min="2" max="2" width="16.33203125" style="18" customWidth="1"/>
    <col min="3" max="3" width="43.1640625" style="10" customWidth="1"/>
    <col min="4" max="4" width="13" style="13" customWidth="1"/>
    <col min="5" max="5" width="13" style="7" customWidth="1"/>
    <col min="6" max="6" width="14" style="10" customWidth="1"/>
    <col min="7" max="10" width="12.83203125" style="18" customWidth="1"/>
    <col min="11" max="11" width="10.83203125" style="7" customWidth="1"/>
    <col min="12" max="12" width="13" style="9" customWidth="1"/>
    <col min="13" max="14" width="14.1640625" style="7" bestFit="1" customWidth="1"/>
    <col min="15" max="15" width="15.33203125" style="10" bestFit="1" customWidth="1"/>
    <col min="16" max="16" width="13" style="10" customWidth="1"/>
    <col min="17" max="17" width="13" style="18" customWidth="1"/>
    <col min="18" max="20" width="13" style="7" customWidth="1"/>
    <col min="21" max="23" width="13" style="18" customWidth="1"/>
    <col min="24" max="24" width="16.6640625" style="18" customWidth="1"/>
    <col min="25" max="25" width="14" style="18" customWidth="1"/>
    <col min="26" max="26" width="14.33203125" style="18" bestFit="1" customWidth="1"/>
    <col min="27" max="28" width="13" style="18" customWidth="1"/>
    <col min="29" max="29" width="29" style="18" customWidth="1"/>
    <col min="30" max="30" width="24.6640625" style="7" customWidth="1"/>
    <col min="31" max="31" width="31.83203125" style="10" customWidth="1"/>
    <col min="32" max="32" width="13" style="18" customWidth="1"/>
    <col min="33" max="33" width="13" style="7" customWidth="1"/>
    <col min="34" max="34" width="13" style="10" customWidth="1"/>
    <col min="35" max="52" width="13" style="18" customWidth="1"/>
    <col min="53" max="53" width="13" style="7" customWidth="1"/>
    <col min="54" max="54" width="13" style="10" customWidth="1"/>
    <col min="55" max="16384" width="13" style="18"/>
  </cols>
  <sheetData>
    <row r="1" spans="1:54" s="1" customFormat="1" ht="15" customHeight="1" x14ac:dyDescent="0.25">
      <c r="B1" s="29">
        <v>1</v>
      </c>
      <c r="C1" s="29">
        <f>B1+1</f>
        <v>2</v>
      </c>
      <c r="D1" s="29">
        <f t="shared" ref="D1:BA1" si="0">C1+1</f>
        <v>3</v>
      </c>
      <c r="E1" s="29">
        <f t="shared" si="0"/>
        <v>4</v>
      </c>
      <c r="F1" s="29">
        <f t="shared" si="0"/>
        <v>5</v>
      </c>
      <c r="G1" s="29">
        <f t="shared" si="0"/>
        <v>6</v>
      </c>
      <c r="H1" s="29">
        <f t="shared" si="0"/>
        <v>7</v>
      </c>
      <c r="I1" s="29">
        <f t="shared" si="0"/>
        <v>8</v>
      </c>
      <c r="J1" s="29">
        <f t="shared" si="0"/>
        <v>9</v>
      </c>
      <c r="K1" s="29">
        <f t="shared" si="0"/>
        <v>10</v>
      </c>
      <c r="L1" s="29">
        <f t="shared" si="0"/>
        <v>11</v>
      </c>
      <c r="M1" s="29">
        <f t="shared" si="0"/>
        <v>12</v>
      </c>
      <c r="N1" s="29">
        <f t="shared" si="0"/>
        <v>13</v>
      </c>
      <c r="O1" s="29">
        <f t="shared" si="0"/>
        <v>14</v>
      </c>
      <c r="P1" s="29">
        <f t="shared" si="0"/>
        <v>15</v>
      </c>
      <c r="Q1" s="29">
        <f t="shared" si="0"/>
        <v>16</v>
      </c>
      <c r="R1" s="29">
        <f t="shared" si="0"/>
        <v>17</v>
      </c>
      <c r="S1" s="29">
        <f t="shared" si="0"/>
        <v>18</v>
      </c>
      <c r="T1" s="29">
        <f t="shared" si="0"/>
        <v>19</v>
      </c>
      <c r="U1" s="29">
        <f t="shared" si="0"/>
        <v>20</v>
      </c>
      <c r="V1" s="29">
        <f t="shared" si="0"/>
        <v>21</v>
      </c>
      <c r="W1" s="29">
        <f t="shared" si="0"/>
        <v>22</v>
      </c>
      <c r="X1" s="29">
        <f t="shared" si="0"/>
        <v>23</v>
      </c>
      <c r="Y1" s="29">
        <f t="shared" si="0"/>
        <v>24</v>
      </c>
      <c r="Z1" s="29">
        <f t="shared" si="0"/>
        <v>25</v>
      </c>
      <c r="AA1" s="29">
        <f t="shared" si="0"/>
        <v>26</v>
      </c>
      <c r="AB1" s="29">
        <f t="shared" si="0"/>
        <v>27</v>
      </c>
      <c r="AC1" s="29">
        <f t="shared" si="0"/>
        <v>28</v>
      </c>
      <c r="AD1" s="29">
        <f t="shared" si="0"/>
        <v>29</v>
      </c>
      <c r="AE1" s="29">
        <f t="shared" si="0"/>
        <v>30</v>
      </c>
      <c r="AF1" s="29">
        <f t="shared" si="0"/>
        <v>31</v>
      </c>
      <c r="AG1" s="29">
        <f t="shared" si="0"/>
        <v>32</v>
      </c>
      <c r="AH1" s="29">
        <f t="shared" si="0"/>
        <v>33</v>
      </c>
      <c r="AI1" s="29">
        <f t="shared" si="0"/>
        <v>34</v>
      </c>
      <c r="AJ1" s="29">
        <f t="shared" si="0"/>
        <v>35</v>
      </c>
      <c r="AK1" s="29">
        <f t="shared" si="0"/>
        <v>36</v>
      </c>
      <c r="AL1" s="29">
        <f t="shared" si="0"/>
        <v>37</v>
      </c>
      <c r="AM1" s="29">
        <f t="shared" si="0"/>
        <v>38</v>
      </c>
      <c r="AN1" s="29">
        <f t="shared" si="0"/>
        <v>39</v>
      </c>
      <c r="AO1" s="29">
        <f t="shared" si="0"/>
        <v>40</v>
      </c>
      <c r="AP1" s="29">
        <f t="shared" si="0"/>
        <v>41</v>
      </c>
      <c r="AQ1" s="29">
        <f t="shared" si="0"/>
        <v>42</v>
      </c>
      <c r="AR1" s="29">
        <f t="shared" si="0"/>
        <v>43</v>
      </c>
      <c r="AS1" s="29">
        <f t="shared" si="0"/>
        <v>44</v>
      </c>
      <c r="AT1" s="29">
        <f t="shared" si="0"/>
        <v>45</v>
      </c>
      <c r="AU1" s="29">
        <f t="shared" si="0"/>
        <v>46</v>
      </c>
      <c r="AV1" s="29">
        <f t="shared" si="0"/>
        <v>47</v>
      </c>
      <c r="AW1" s="29">
        <f t="shared" si="0"/>
        <v>48</v>
      </c>
      <c r="AX1" s="29">
        <f t="shared" si="0"/>
        <v>49</v>
      </c>
      <c r="AY1" s="29">
        <f t="shared" si="0"/>
        <v>50</v>
      </c>
      <c r="AZ1" s="29">
        <f t="shared" si="0"/>
        <v>51</v>
      </c>
      <c r="BA1" s="29">
        <f t="shared" si="0"/>
        <v>52</v>
      </c>
    </row>
    <row r="2" spans="1:54" ht="24" x14ac:dyDescent="0.25">
      <c r="B2" s="11" t="s">
        <v>37</v>
      </c>
      <c r="C2" s="12" t="s">
        <v>38</v>
      </c>
      <c r="D2" s="13" t="s">
        <v>332</v>
      </c>
      <c r="E2" s="3" t="s">
        <v>66</v>
      </c>
      <c r="F2" s="14" t="s">
        <v>43</v>
      </c>
      <c r="G2" s="15" t="s">
        <v>39</v>
      </c>
      <c r="H2" s="15" t="s">
        <v>40</v>
      </c>
      <c r="I2" s="15" t="s">
        <v>41</v>
      </c>
      <c r="J2" s="15" t="s">
        <v>42</v>
      </c>
      <c r="K2" s="16" t="s">
        <v>35</v>
      </c>
      <c r="L2" s="17" t="s">
        <v>34</v>
      </c>
      <c r="M2" s="16" t="s">
        <v>32</v>
      </c>
      <c r="N2" s="16" t="s">
        <v>33</v>
      </c>
      <c r="O2" s="12" t="s">
        <v>36</v>
      </c>
      <c r="P2" s="8" t="s">
        <v>116</v>
      </c>
      <c r="Q2" s="28" t="s">
        <v>119</v>
      </c>
      <c r="R2" s="174" t="s">
        <v>287</v>
      </c>
      <c r="S2" s="174" t="s">
        <v>288</v>
      </c>
      <c r="T2" s="174" t="s">
        <v>289</v>
      </c>
      <c r="U2" s="4" t="s">
        <v>331</v>
      </c>
      <c r="V2" s="89" t="s">
        <v>143</v>
      </c>
      <c r="W2" s="162" t="s">
        <v>131</v>
      </c>
      <c r="X2" s="4" t="s">
        <v>372</v>
      </c>
      <c r="Y2" s="176">
        <v>1.0000000000000001E-5</v>
      </c>
      <c r="Z2" s="10"/>
      <c r="AB2" s="18" t="s">
        <v>387</v>
      </c>
      <c r="AC2" s="4" t="s">
        <v>427</v>
      </c>
      <c r="AD2" s="4" t="s">
        <v>428</v>
      </c>
      <c r="AE2" s="183" t="s">
        <v>402</v>
      </c>
      <c r="AG2" s="18"/>
      <c r="AH2" s="18"/>
      <c r="AS2" s="7"/>
      <c r="AT2" s="10"/>
      <c r="BA2" s="18"/>
      <c r="BB2" s="18"/>
    </row>
    <row r="3" spans="1:54" ht="15" customHeight="1" x14ac:dyDescent="0.25">
      <c r="A3" s="2"/>
      <c r="B3" s="19">
        <v>10</v>
      </c>
      <c r="C3" s="20" t="s">
        <v>69</v>
      </c>
      <c r="D3" s="21" t="s">
        <v>32</v>
      </c>
      <c r="E3" s="22">
        <v>12</v>
      </c>
      <c r="F3" s="126">
        <v>3338.8305555555557</v>
      </c>
      <c r="G3" s="175" t="s">
        <v>45</v>
      </c>
      <c r="H3" s="175" t="s">
        <v>46</v>
      </c>
      <c r="I3" s="175" t="s">
        <v>47</v>
      </c>
      <c r="J3" s="175" t="s">
        <v>47</v>
      </c>
      <c r="K3" s="23" t="str">
        <f>IF(EXACT(K$2,$D3),$F3,"")</f>
        <v/>
      </c>
      <c r="L3" s="23" t="str">
        <f>IF(EXACT(L$2,$D3),$F3,"")</f>
        <v/>
      </c>
      <c r="M3" s="23">
        <f>IF(EXACT(M$2,$D3),$F3,"")</f>
        <v>3338.8305555555557</v>
      </c>
      <c r="N3" s="23" t="str">
        <f>IF(EXACT(N$2,$D3),$F3,"")</f>
        <v/>
      </c>
      <c r="O3" s="23" t="str">
        <f>IF(EXACT(O$2,$D3),$F3,"")</f>
        <v/>
      </c>
      <c r="P3" s="6" t="s">
        <v>69</v>
      </c>
      <c r="Q3" s="7">
        <v>5</v>
      </c>
      <c r="R3" s="310">
        <v>1392.8249999999998</v>
      </c>
      <c r="S3" s="125">
        <v>832.74444444444441</v>
      </c>
      <c r="T3" s="125">
        <v>1080.2611111111112</v>
      </c>
      <c r="U3" s="296">
        <v>0</v>
      </c>
      <c r="V3" s="23"/>
      <c r="W3" s="354">
        <f>ABS(F3-SUM(R3:U3)-X3)</f>
        <v>33.000000000000455</v>
      </c>
      <c r="X3" s="176">
        <v>0</v>
      </c>
      <c r="Y3" s="297" t="s">
        <v>373</v>
      </c>
      <c r="Z3" s="298"/>
      <c r="AA3" s="311"/>
      <c r="AB3" s="88">
        <f>R3+S3+T3+U3+W3+X3-F3</f>
        <v>0</v>
      </c>
      <c r="AC3" s="312">
        <f t="shared" ref="AC3:AC34" si="1">VLOOKUP(90000,ALLLOCPAR,Q3,FALSE)</f>
        <v>107240</v>
      </c>
      <c r="AD3" s="312">
        <v>49403900.670000009</v>
      </c>
      <c r="AE3" s="312">
        <f>AC3-AD3</f>
        <v>-49296660.670000009</v>
      </c>
      <c r="AF3" s="2"/>
      <c r="AG3" s="2"/>
      <c r="AH3" s="2"/>
      <c r="AI3" s="2"/>
      <c r="AJ3" s="2"/>
      <c r="AK3" s="2"/>
      <c r="AL3" s="2"/>
      <c r="AM3" s="2"/>
      <c r="AN3" s="1"/>
      <c r="AO3" s="2"/>
      <c r="AS3" s="7"/>
      <c r="AT3" s="10"/>
      <c r="BA3" s="18"/>
      <c r="BB3" s="18"/>
    </row>
    <row r="4" spans="1:54" s="7" customFormat="1" ht="15" customHeight="1" x14ac:dyDescent="0.25">
      <c r="A4" s="3"/>
      <c r="B4" s="19">
        <v>30</v>
      </c>
      <c r="C4" s="24" t="s">
        <v>73</v>
      </c>
      <c r="D4" s="21" t="s">
        <v>32</v>
      </c>
      <c r="E4" s="22">
        <v>12</v>
      </c>
      <c r="F4" s="126">
        <v>2270.1916666666671</v>
      </c>
      <c r="G4" s="175" t="s">
        <v>48</v>
      </c>
      <c r="H4" s="175" t="s">
        <v>49</v>
      </c>
      <c r="I4" s="175" t="s">
        <v>47</v>
      </c>
      <c r="J4" s="175" t="s">
        <v>47</v>
      </c>
      <c r="K4" s="23" t="str">
        <f t="shared" ref="K4:O35" si="2">IF(EXACT(K$2,$D4),$F4,"")</f>
        <v/>
      </c>
      <c r="L4" s="23" t="str">
        <f t="shared" si="2"/>
        <v/>
      </c>
      <c r="M4" s="23">
        <f t="shared" si="2"/>
        <v>2270.1916666666671</v>
      </c>
      <c r="N4" s="23" t="str">
        <f t="shared" si="2"/>
        <v/>
      </c>
      <c r="O4" s="23" t="str">
        <f t="shared" si="2"/>
        <v/>
      </c>
      <c r="P4" s="6" t="s">
        <v>73</v>
      </c>
      <c r="Q4" s="7">
        <f>Q3+1</f>
        <v>6</v>
      </c>
      <c r="R4" s="125">
        <v>958.14722222222224</v>
      </c>
      <c r="S4" s="125">
        <v>533.5</v>
      </c>
      <c r="T4" s="125">
        <v>755.42777777777781</v>
      </c>
      <c r="U4" s="296">
        <v>0</v>
      </c>
      <c r="V4" s="299"/>
      <c r="W4" s="354">
        <f t="shared" ref="W4:W65" si="3">ABS(F4-SUM(R4:U4)-X4)</f>
        <v>23.116666666666788</v>
      </c>
      <c r="X4" s="176">
        <v>0</v>
      </c>
      <c r="Y4" s="300" t="s">
        <v>374</v>
      </c>
      <c r="Z4" s="177"/>
      <c r="AA4" s="178"/>
      <c r="AB4" s="88">
        <f t="shared" ref="AB4:AB65" si="4">R4+S4+T4+U4+W4+X4-F4</f>
        <v>0</v>
      </c>
      <c r="AC4" s="312">
        <f t="shared" si="1"/>
        <v>5365.22</v>
      </c>
      <c r="AD4" s="313">
        <v>34257495.670000009</v>
      </c>
      <c r="AE4" s="312">
        <f t="shared" ref="AE4:AE65" si="5">AC4-AD4</f>
        <v>-34252130.45000001</v>
      </c>
      <c r="AF4" s="4"/>
      <c r="AG4" s="4"/>
      <c r="AH4" s="4"/>
      <c r="AI4" s="4"/>
      <c r="AJ4" s="4"/>
      <c r="AK4" s="4"/>
      <c r="AL4" s="3"/>
      <c r="AM4" s="3"/>
      <c r="AN4" s="3"/>
      <c r="AO4" s="4"/>
      <c r="AU4" s="10"/>
    </row>
    <row r="5" spans="1:54" s="7" customFormat="1" ht="15" customHeight="1" x14ac:dyDescent="0.25">
      <c r="B5" s="19">
        <v>40</v>
      </c>
      <c r="C5" s="24" t="s">
        <v>74</v>
      </c>
      <c r="D5" s="25" t="s">
        <v>33</v>
      </c>
      <c r="E5" s="22">
        <v>13</v>
      </c>
      <c r="F5" s="126">
        <v>2736.9234972677596</v>
      </c>
      <c r="G5" s="175" t="s">
        <v>45</v>
      </c>
      <c r="H5" s="175" t="s">
        <v>50</v>
      </c>
      <c r="I5" s="175" t="s">
        <v>51</v>
      </c>
      <c r="J5" s="175" t="s">
        <v>52</v>
      </c>
      <c r="K5" s="23" t="str">
        <f t="shared" si="2"/>
        <v/>
      </c>
      <c r="L5" s="23" t="str">
        <f t="shared" si="2"/>
        <v/>
      </c>
      <c r="M5" s="23" t="str">
        <f t="shared" si="2"/>
        <v/>
      </c>
      <c r="N5" s="23">
        <f t="shared" si="2"/>
        <v>2736.9234972677596</v>
      </c>
      <c r="O5" s="23" t="str">
        <f t="shared" si="2"/>
        <v/>
      </c>
      <c r="P5" s="6" t="s">
        <v>74</v>
      </c>
      <c r="Q5" s="7">
        <f t="shared" ref="Q5:Q64" si="6">Q4+1</f>
        <v>7</v>
      </c>
      <c r="R5" s="125">
        <v>1247.5245901639344</v>
      </c>
      <c r="S5" s="125">
        <v>733.1639344262295</v>
      </c>
      <c r="T5" s="125">
        <v>726.46994535519127</v>
      </c>
      <c r="U5" s="296">
        <v>0</v>
      </c>
      <c r="V5" s="299"/>
      <c r="W5" s="354">
        <f t="shared" si="3"/>
        <v>29.765027322404421</v>
      </c>
      <c r="X5" s="176">
        <v>0</v>
      </c>
      <c r="Y5" s="179" t="s">
        <v>375</v>
      </c>
      <c r="Z5" s="180"/>
      <c r="AA5" s="181"/>
      <c r="AB5" s="88">
        <f t="shared" si="4"/>
        <v>0</v>
      </c>
      <c r="AC5" s="312">
        <f t="shared" si="1"/>
        <v>189114.99</v>
      </c>
      <c r="AD5" s="312">
        <v>49096117.440000013</v>
      </c>
      <c r="AE5" s="312">
        <f t="shared" si="5"/>
        <v>-48907002.45000001</v>
      </c>
      <c r="AF5" s="18"/>
      <c r="AU5" s="10"/>
    </row>
    <row r="6" spans="1:54" s="7" customFormat="1" ht="15" customHeight="1" x14ac:dyDescent="0.25">
      <c r="B6" s="19">
        <v>60</v>
      </c>
      <c r="C6" s="24" t="s">
        <v>0</v>
      </c>
      <c r="D6" s="21" t="s">
        <v>32</v>
      </c>
      <c r="E6" s="22">
        <v>12</v>
      </c>
      <c r="F6" s="126">
        <v>4634.1027777777781</v>
      </c>
      <c r="G6" s="175" t="s">
        <v>53</v>
      </c>
      <c r="H6" s="175" t="s">
        <v>54</v>
      </c>
      <c r="I6" s="175" t="s">
        <v>47</v>
      </c>
      <c r="J6" s="175" t="s">
        <v>47</v>
      </c>
      <c r="K6" s="23" t="str">
        <f t="shared" si="2"/>
        <v/>
      </c>
      <c r="L6" s="23" t="str">
        <f t="shared" si="2"/>
        <v/>
      </c>
      <c r="M6" s="23">
        <f t="shared" si="2"/>
        <v>4634.1027777777781</v>
      </c>
      <c r="N6" s="23" t="str">
        <f t="shared" si="2"/>
        <v/>
      </c>
      <c r="O6" s="23" t="str">
        <f t="shared" si="2"/>
        <v/>
      </c>
      <c r="P6" s="6" t="s">
        <v>75</v>
      </c>
      <c r="Q6" s="7">
        <f t="shared" si="6"/>
        <v>8</v>
      </c>
      <c r="R6" s="125">
        <v>2019.0138888888889</v>
      </c>
      <c r="S6" s="125">
        <v>1119.5222222222221</v>
      </c>
      <c r="T6" s="125">
        <v>1463.4388888888889</v>
      </c>
      <c r="U6" s="296">
        <v>0</v>
      </c>
      <c r="V6" s="299"/>
      <c r="W6" s="354">
        <f t="shared" si="3"/>
        <v>32.127777777777737</v>
      </c>
      <c r="X6" s="176">
        <v>0</v>
      </c>
      <c r="Y6" s="2"/>
      <c r="Z6" s="2"/>
      <c r="AA6" s="2"/>
      <c r="AB6" s="88">
        <f t="shared" si="4"/>
        <v>0</v>
      </c>
      <c r="AC6" s="312">
        <f t="shared" si="1"/>
        <v>136706.91</v>
      </c>
      <c r="AD6" s="312">
        <v>72094356.890000015</v>
      </c>
      <c r="AE6" s="312">
        <f t="shared" si="5"/>
        <v>-71957649.980000019</v>
      </c>
      <c r="AF6" s="18"/>
      <c r="AU6" s="10"/>
    </row>
    <row r="7" spans="1:54" s="7" customFormat="1" ht="15" customHeight="1" x14ac:dyDescent="0.25">
      <c r="A7" s="314"/>
      <c r="B7" s="19">
        <v>70</v>
      </c>
      <c r="C7" s="24" t="s">
        <v>1</v>
      </c>
      <c r="D7" s="21" t="s">
        <v>36</v>
      </c>
      <c r="E7" s="22">
        <v>14</v>
      </c>
      <c r="F7" s="126">
        <v>10233.408333333333</v>
      </c>
      <c r="G7" s="175" t="s">
        <v>55</v>
      </c>
      <c r="H7" s="175" t="s">
        <v>49</v>
      </c>
      <c r="I7" s="175" t="s">
        <v>52</v>
      </c>
      <c r="J7" s="175" t="s">
        <v>47</v>
      </c>
      <c r="K7" s="23" t="str">
        <f t="shared" si="2"/>
        <v/>
      </c>
      <c r="L7" s="23" t="str">
        <f t="shared" si="2"/>
        <v/>
      </c>
      <c r="M7" s="23" t="str">
        <f t="shared" si="2"/>
        <v/>
      </c>
      <c r="N7" s="23" t="str">
        <f t="shared" si="2"/>
        <v/>
      </c>
      <c r="O7" s="23">
        <f t="shared" si="2"/>
        <v>10233.408333333333</v>
      </c>
      <c r="P7" s="6" t="s">
        <v>76</v>
      </c>
      <c r="Q7" s="7">
        <f t="shared" si="6"/>
        <v>9</v>
      </c>
      <c r="R7" s="125">
        <v>4466.8750000000009</v>
      </c>
      <c r="S7" s="125">
        <v>2461.083333333333</v>
      </c>
      <c r="T7" s="125">
        <v>3106.9944444444445</v>
      </c>
      <c r="U7" s="176">
        <v>13.508333333333333</v>
      </c>
      <c r="V7" s="299"/>
      <c r="W7" s="354">
        <f t="shared" si="3"/>
        <v>184.94722222222117</v>
      </c>
      <c r="X7" s="176">
        <v>0</v>
      </c>
      <c r="Y7" s="2"/>
      <c r="AA7" s="2"/>
      <c r="AB7" s="88">
        <f t="shared" si="4"/>
        <v>0</v>
      </c>
      <c r="AC7" s="312">
        <f t="shared" si="1"/>
        <v>442351.64</v>
      </c>
      <c r="AD7" s="312">
        <v>162564166.8199999</v>
      </c>
      <c r="AE7" s="312">
        <f t="shared" si="5"/>
        <v>-162121815.17999992</v>
      </c>
      <c r="AF7" s="18"/>
      <c r="AU7" s="10"/>
    </row>
    <row r="8" spans="1:54" s="7" customFormat="1" ht="15" customHeight="1" x14ac:dyDescent="0.25">
      <c r="B8" s="19">
        <v>80</v>
      </c>
      <c r="C8" s="24" t="s">
        <v>2</v>
      </c>
      <c r="D8" s="21" t="s">
        <v>32</v>
      </c>
      <c r="E8" s="22">
        <v>12</v>
      </c>
      <c r="F8" s="126">
        <v>4635.3611111111113</v>
      </c>
      <c r="G8" s="175" t="s">
        <v>53</v>
      </c>
      <c r="H8" s="175" t="s">
        <v>54</v>
      </c>
      <c r="I8" s="175" t="s">
        <v>47</v>
      </c>
      <c r="J8" s="175" t="s">
        <v>47</v>
      </c>
      <c r="K8" s="23" t="str">
        <f t="shared" si="2"/>
        <v/>
      </c>
      <c r="L8" s="23" t="str">
        <f t="shared" si="2"/>
        <v/>
      </c>
      <c r="M8" s="23">
        <f t="shared" si="2"/>
        <v>4635.3611111111113</v>
      </c>
      <c r="N8" s="23" t="str">
        <f t="shared" si="2"/>
        <v/>
      </c>
      <c r="O8" s="23" t="str">
        <f t="shared" si="2"/>
        <v/>
      </c>
      <c r="P8" s="6" t="s">
        <v>77</v>
      </c>
      <c r="Q8" s="7">
        <f t="shared" si="6"/>
        <v>10</v>
      </c>
      <c r="R8" s="125">
        <v>2007.3</v>
      </c>
      <c r="S8" s="125">
        <v>1088.4944444444445</v>
      </c>
      <c r="T8" s="125">
        <v>1418.5111111111112</v>
      </c>
      <c r="U8" s="176">
        <v>47.947222222222223</v>
      </c>
      <c r="V8" s="299"/>
      <c r="W8" s="354">
        <f t="shared" si="3"/>
        <v>73.108333333333576</v>
      </c>
      <c r="X8" s="176">
        <v>0</v>
      </c>
      <c r="Y8" s="2"/>
      <c r="Z8" s="2"/>
      <c r="AA8" s="2"/>
      <c r="AB8" s="88">
        <f t="shared" si="4"/>
        <v>0</v>
      </c>
      <c r="AC8" s="312">
        <f t="shared" si="1"/>
        <v>783023.53</v>
      </c>
      <c r="AD8" s="312">
        <v>65867630.609999999</v>
      </c>
      <c r="AE8" s="312">
        <f t="shared" si="5"/>
        <v>-65084607.079999998</v>
      </c>
      <c r="AF8" s="18"/>
      <c r="AU8" s="10"/>
    </row>
    <row r="9" spans="1:54" s="7" customFormat="1" ht="15" customHeight="1" x14ac:dyDescent="0.25">
      <c r="A9" s="18"/>
      <c r="B9" s="19">
        <v>90</v>
      </c>
      <c r="C9" s="24" t="s">
        <v>3</v>
      </c>
      <c r="D9" s="21" t="s">
        <v>32</v>
      </c>
      <c r="E9" s="22">
        <v>12</v>
      </c>
      <c r="F9" s="126">
        <v>2522.4916666666668</v>
      </c>
      <c r="G9" s="175" t="s">
        <v>48</v>
      </c>
      <c r="H9" s="175" t="s">
        <v>46</v>
      </c>
      <c r="I9" s="175" t="s">
        <v>47</v>
      </c>
      <c r="J9" s="175" t="s">
        <v>47</v>
      </c>
      <c r="K9" s="23" t="str">
        <f t="shared" si="2"/>
        <v/>
      </c>
      <c r="L9" s="23"/>
      <c r="M9" s="23">
        <f t="shared" si="2"/>
        <v>2522.4916666666668</v>
      </c>
      <c r="N9" s="23" t="str">
        <f t="shared" si="2"/>
        <v/>
      </c>
      <c r="O9" s="23" t="str">
        <f t="shared" si="2"/>
        <v/>
      </c>
      <c r="P9" s="6" t="s">
        <v>104</v>
      </c>
      <c r="Q9" s="7">
        <f t="shared" si="6"/>
        <v>11</v>
      </c>
      <c r="R9" s="125">
        <v>1103.5416666666667</v>
      </c>
      <c r="S9" s="125">
        <v>639.6</v>
      </c>
      <c r="T9" s="125">
        <v>763.01666666666665</v>
      </c>
      <c r="U9" s="296">
        <v>0</v>
      </c>
      <c r="V9" s="299"/>
      <c r="W9" s="354">
        <f t="shared" si="3"/>
        <v>16.33333333333303</v>
      </c>
      <c r="X9" s="176">
        <v>0</v>
      </c>
      <c r="Y9" s="2"/>
      <c r="Z9" s="2"/>
      <c r="AA9" s="2"/>
      <c r="AB9" s="88">
        <f t="shared" si="4"/>
        <v>0</v>
      </c>
      <c r="AC9" s="312">
        <f t="shared" si="1"/>
        <v>202159.5</v>
      </c>
      <c r="AD9" s="312">
        <v>39060222.529999994</v>
      </c>
      <c r="AE9" s="312">
        <f t="shared" si="5"/>
        <v>-38858063.029999994</v>
      </c>
      <c r="AF9" s="18"/>
      <c r="AU9" s="10"/>
    </row>
    <row r="10" spans="1:54" s="7" customFormat="1" ht="15" customHeight="1" x14ac:dyDescent="0.25">
      <c r="B10" s="26">
        <v>100</v>
      </c>
      <c r="C10" s="24" t="s">
        <v>4</v>
      </c>
      <c r="D10" s="21" t="s">
        <v>36</v>
      </c>
      <c r="E10" s="22">
        <v>14</v>
      </c>
      <c r="F10" s="126">
        <v>5262.2389963167607</v>
      </c>
      <c r="G10" s="175" t="s">
        <v>53</v>
      </c>
      <c r="H10" s="175" t="s">
        <v>56</v>
      </c>
      <c r="I10" s="175" t="s">
        <v>47</v>
      </c>
      <c r="J10" s="175" t="s">
        <v>52</v>
      </c>
      <c r="K10" s="23" t="str">
        <f t="shared" si="2"/>
        <v/>
      </c>
      <c r="L10" s="23" t="str">
        <f t="shared" si="2"/>
        <v/>
      </c>
      <c r="M10" s="23" t="str">
        <f t="shared" si="2"/>
        <v/>
      </c>
      <c r="N10" s="23" t="str">
        <f t="shared" si="2"/>
        <v/>
      </c>
      <c r="O10" s="23">
        <f t="shared" si="2"/>
        <v>5262.2389963167607</v>
      </c>
      <c r="P10" s="6" t="s">
        <v>78</v>
      </c>
      <c r="Q10" s="7">
        <f t="shared" si="6"/>
        <v>12</v>
      </c>
      <c r="R10" s="125">
        <v>2396.202777777778</v>
      </c>
      <c r="S10" s="125">
        <v>1294.2833333333333</v>
      </c>
      <c r="T10" s="125">
        <v>1451.2722222222221</v>
      </c>
      <c r="U10" s="296">
        <v>0</v>
      </c>
      <c r="V10" s="299"/>
      <c r="W10" s="354">
        <f t="shared" si="3"/>
        <v>120.48066298342746</v>
      </c>
      <c r="X10" s="176">
        <v>0</v>
      </c>
      <c r="Y10" s="2"/>
      <c r="Z10" s="2"/>
      <c r="AA10" s="2"/>
      <c r="AB10" s="88">
        <f t="shared" si="4"/>
        <v>0</v>
      </c>
      <c r="AC10" s="312">
        <f t="shared" si="1"/>
        <v>1215329.31</v>
      </c>
      <c r="AD10" s="312">
        <v>86562707.63000001</v>
      </c>
      <c r="AE10" s="312">
        <f t="shared" si="5"/>
        <v>-85347378.320000008</v>
      </c>
      <c r="AF10" s="18"/>
      <c r="AG10" s="18"/>
      <c r="AV10" s="10"/>
    </row>
    <row r="11" spans="1:54" s="7" customFormat="1" ht="15" customHeight="1" x14ac:dyDescent="0.25">
      <c r="B11" s="26">
        <v>120</v>
      </c>
      <c r="C11" s="24" t="s">
        <v>5</v>
      </c>
      <c r="D11" s="21" t="s">
        <v>32</v>
      </c>
      <c r="E11" s="22">
        <v>12</v>
      </c>
      <c r="F11" s="126">
        <v>255.50833333333333</v>
      </c>
      <c r="G11" s="175" t="s">
        <v>57</v>
      </c>
      <c r="H11" s="175" t="s">
        <v>54</v>
      </c>
      <c r="I11" s="175" t="s">
        <v>47</v>
      </c>
      <c r="J11" s="175" t="s">
        <v>47</v>
      </c>
      <c r="K11" s="23" t="str">
        <f t="shared" si="2"/>
        <v/>
      </c>
      <c r="L11" s="23" t="str">
        <f t="shared" si="2"/>
        <v/>
      </c>
      <c r="M11" s="23">
        <f t="shared" si="2"/>
        <v>255.50833333333333</v>
      </c>
      <c r="N11" s="23" t="str">
        <f t="shared" si="2"/>
        <v/>
      </c>
      <c r="O11" s="23" t="str">
        <f t="shared" si="2"/>
        <v/>
      </c>
      <c r="P11" s="6" t="s">
        <v>79</v>
      </c>
      <c r="Q11" s="7">
        <f t="shared" si="6"/>
        <v>13</v>
      </c>
      <c r="R11" s="125">
        <v>255.50833333333333</v>
      </c>
      <c r="S11" s="296">
        <v>0</v>
      </c>
      <c r="T11" s="296">
        <v>0</v>
      </c>
      <c r="U11" s="296">
        <v>0</v>
      </c>
      <c r="V11" s="299"/>
      <c r="W11" s="354">
        <f t="shared" si="3"/>
        <v>0</v>
      </c>
      <c r="X11" s="176">
        <v>0</v>
      </c>
      <c r="Y11" s="2"/>
      <c r="Z11" s="2"/>
      <c r="AA11" s="2"/>
      <c r="AB11" s="88">
        <f t="shared" si="4"/>
        <v>0</v>
      </c>
      <c r="AC11" s="312">
        <f t="shared" si="1"/>
        <v>70328.5</v>
      </c>
      <c r="AD11" s="312">
        <v>4114449.66</v>
      </c>
      <c r="AE11" s="312">
        <f t="shared" si="5"/>
        <v>-4044121.16</v>
      </c>
      <c r="AT11" s="10"/>
    </row>
    <row r="12" spans="1:54" s="7" customFormat="1" ht="15" customHeight="1" x14ac:dyDescent="0.25">
      <c r="B12" s="26">
        <v>130</v>
      </c>
      <c r="C12" s="24" t="s">
        <v>6</v>
      </c>
      <c r="D12" s="21" t="s">
        <v>32</v>
      </c>
      <c r="E12" s="22">
        <v>12</v>
      </c>
      <c r="F12" s="126">
        <v>528.69999999999993</v>
      </c>
      <c r="G12" s="175" t="s">
        <v>57</v>
      </c>
      <c r="H12" s="175" t="s">
        <v>54</v>
      </c>
      <c r="I12" s="175" t="s">
        <v>47</v>
      </c>
      <c r="J12" s="175" t="s">
        <v>47</v>
      </c>
      <c r="K12" s="23" t="str">
        <f t="shared" si="2"/>
        <v/>
      </c>
      <c r="L12" s="23" t="str">
        <f t="shared" si="2"/>
        <v/>
      </c>
      <c r="M12" s="23">
        <f t="shared" si="2"/>
        <v>528.69999999999993</v>
      </c>
      <c r="N12" s="23" t="str">
        <f t="shared" si="2"/>
        <v/>
      </c>
      <c r="O12" s="23" t="str">
        <f t="shared" si="2"/>
        <v/>
      </c>
      <c r="P12" s="6" t="s">
        <v>106</v>
      </c>
      <c r="Q12" s="7">
        <f t="shared" si="6"/>
        <v>14</v>
      </c>
      <c r="R12" s="125">
        <v>527.77499999999998</v>
      </c>
      <c r="S12" s="296">
        <v>0</v>
      </c>
      <c r="T12" s="296">
        <v>0</v>
      </c>
      <c r="U12" s="296">
        <v>0</v>
      </c>
      <c r="V12" s="299"/>
      <c r="W12" s="354">
        <f t="shared" si="3"/>
        <v>0.92499999999995453</v>
      </c>
      <c r="X12" s="176">
        <v>0</v>
      </c>
      <c r="Y12" s="2"/>
      <c r="Z12" s="2"/>
      <c r="AA12" s="2"/>
      <c r="AB12" s="88">
        <f t="shared" si="4"/>
        <v>0</v>
      </c>
      <c r="AC12" s="312">
        <f t="shared" si="1"/>
        <v>129.86000000000001</v>
      </c>
      <c r="AD12" s="312">
        <v>8998562.2400000002</v>
      </c>
      <c r="AE12" s="312">
        <f t="shared" si="5"/>
        <v>-8998432.3800000008</v>
      </c>
      <c r="AT12" s="10"/>
    </row>
    <row r="13" spans="1:54" s="7" customFormat="1" ht="15" customHeight="1" x14ac:dyDescent="0.25">
      <c r="B13" s="26">
        <v>150</v>
      </c>
      <c r="C13" s="24" t="s">
        <v>7</v>
      </c>
      <c r="D13" s="21" t="s">
        <v>32</v>
      </c>
      <c r="E13" s="22">
        <v>12</v>
      </c>
      <c r="F13" s="126">
        <v>499.26666666666671</v>
      </c>
      <c r="G13" s="175" t="s">
        <v>57</v>
      </c>
      <c r="H13" s="175" t="s">
        <v>46</v>
      </c>
      <c r="I13" s="175" t="s">
        <v>47</v>
      </c>
      <c r="J13" s="175" t="s">
        <v>47</v>
      </c>
      <c r="K13" s="23" t="str">
        <f t="shared" si="2"/>
        <v/>
      </c>
      <c r="L13" s="23" t="str">
        <f t="shared" si="2"/>
        <v/>
      </c>
      <c r="M13" s="23">
        <f t="shared" si="2"/>
        <v>499.26666666666671</v>
      </c>
      <c r="N13" s="23" t="str">
        <f t="shared" si="2"/>
        <v/>
      </c>
      <c r="O13" s="23" t="str">
        <f t="shared" si="2"/>
        <v/>
      </c>
      <c r="P13" s="6" t="s">
        <v>82</v>
      </c>
      <c r="Q13" s="7">
        <f t="shared" si="6"/>
        <v>15</v>
      </c>
      <c r="R13" s="125">
        <v>261.14444444444445</v>
      </c>
      <c r="S13" s="125">
        <v>228.41666666666666</v>
      </c>
      <c r="T13" s="296">
        <v>0</v>
      </c>
      <c r="U13" s="296">
        <v>0</v>
      </c>
      <c r="V13" s="299"/>
      <c r="W13" s="354">
        <f t="shared" si="3"/>
        <v>9.705555555555577</v>
      </c>
      <c r="X13" s="176">
        <v>0</v>
      </c>
      <c r="Y13" s="2"/>
      <c r="Z13" s="2"/>
      <c r="AA13" s="2"/>
      <c r="AB13" s="88">
        <f t="shared" si="4"/>
        <v>0</v>
      </c>
      <c r="AC13" s="312">
        <f t="shared" si="1"/>
        <v>117553.28</v>
      </c>
      <c r="AD13" s="312">
        <v>12503007.620000001</v>
      </c>
      <c r="AE13" s="312">
        <f t="shared" si="5"/>
        <v>-12385454.340000002</v>
      </c>
      <c r="AT13" s="10"/>
    </row>
    <row r="14" spans="1:54" s="7" customFormat="1" ht="15" customHeight="1" x14ac:dyDescent="0.25">
      <c r="A14" s="315"/>
      <c r="B14" s="26">
        <v>160</v>
      </c>
      <c r="C14" s="24" t="s">
        <v>8</v>
      </c>
      <c r="D14" s="21" t="s">
        <v>36</v>
      </c>
      <c r="E14" s="22">
        <v>14</v>
      </c>
      <c r="F14" s="126">
        <v>3209.7361111111113</v>
      </c>
      <c r="G14" s="175" t="s">
        <v>45</v>
      </c>
      <c r="H14" s="175" t="s">
        <v>49</v>
      </c>
      <c r="I14" s="175" t="s">
        <v>47</v>
      </c>
      <c r="J14" s="175" t="s">
        <v>47</v>
      </c>
      <c r="K14" s="23" t="str">
        <f t="shared" si="2"/>
        <v/>
      </c>
      <c r="L14" s="23" t="str">
        <f t="shared" si="2"/>
        <v/>
      </c>
      <c r="M14" s="23" t="str">
        <f t="shared" si="2"/>
        <v/>
      </c>
      <c r="N14" s="23" t="str">
        <f t="shared" si="2"/>
        <v/>
      </c>
      <c r="O14" s="23">
        <f t="shared" si="2"/>
        <v>3209.7361111111113</v>
      </c>
      <c r="P14" s="7" t="s">
        <v>83</v>
      </c>
      <c r="Q14" s="7">
        <f t="shared" si="6"/>
        <v>16</v>
      </c>
      <c r="R14" s="125">
        <v>1427.6555555555556</v>
      </c>
      <c r="S14" s="125">
        <v>793.28888888888889</v>
      </c>
      <c r="T14" s="125">
        <v>861.56666666666672</v>
      </c>
      <c r="U14" s="125">
        <v>60.81388888888889</v>
      </c>
      <c r="V14" s="299"/>
      <c r="W14" s="354">
        <f t="shared" si="3"/>
        <v>66.411111111111495</v>
      </c>
      <c r="X14" s="176">
        <v>0</v>
      </c>
      <c r="Y14" s="2"/>
      <c r="Z14" s="2"/>
      <c r="AA14" s="2"/>
      <c r="AB14" s="88">
        <f t="shared" si="4"/>
        <v>0</v>
      </c>
      <c r="AC14" s="312">
        <f t="shared" si="1"/>
        <v>570101.6</v>
      </c>
      <c r="AD14" s="312">
        <v>57554312.639999993</v>
      </c>
      <c r="AE14" s="312">
        <f t="shared" si="5"/>
        <v>-56984211.039999992</v>
      </c>
      <c r="AT14" s="10"/>
    </row>
    <row r="15" spans="1:54" s="7" customFormat="1" ht="15" customHeight="1" x14ac:dyDescent="0.25">
      <c r="B15" s="26">
        <v>170</v>
      </c>
      <c r="C15" s="24" t="s">
        <v>9</v>
      </c>
      <c r="D15" s="21" t="s">
        <v>32</v>
      </c>
      <c r="E15" s="22">
        <v>12</v>
      </c>
      <c r="F15" s="126">
        <v>3100.1923076923076</v>
      </c>
      <c r="G15" s="175" t="s">
        <v>45</v>
      </c>
      <c r="H15" s="175" t="s">
        <v>54</v>
      </c>
      <c r="I15" s="175" t="s">
        <v>47</v>
      </c>
      <c r="J15" s="175" t="s">
        <v>47</v>
      </c>
      <c r="K15" s="23" t="str">
        <f t="shared" si="2"/>
        <v/>
      </c>
      <c r="L15" s="23" t="str">
        <f t="shared" si="2"/>
        <v/>
      </c>
      <c r="M15" s="23">
        <f t="shared" si="2"/>
        <v>3100.1923076923076</v>
      </c>
      <c r="N15" s="23" t="str">
        <f t="shared" si="2"/>
        <v/>
      </c>
      <c r="O15" s="23" t="str">
        <f t="shared" si="2"/>
        <v/>
      </c>
      <c r="P15" s="6" t="s">
        <v>107</v>
      </c>
      <c r="Q15" s="7">
        <f t="shared" si="6"/>
        <v>17</v>
      </c>
      <c r="R15" s="125">
        <v>1408.9615384615386</v>
      </c>
      <c r="S15" s="125">
        <v>747.26373626373629</v>
      </c>
      <c r="T15" s="125">
        <v>908.60439560439556</v>
      </c>
      <c r="U15" s="296">
        <v>0</v>
      </c>
      <c r="V15" s="299"/>
      <c r="W15" s="354">
        <f t="shared" si="3"/>
        <v>35.362637362637088</v>
      </c>
      <c r="X15" s="176">
        <v>0</v>
      </c>
      <c r="Y15" s="2"/>
      <c r="Z15" s="2"/>
      <c r="AA15" s="2"/>
      <c r="AB15" s="88">
        <f t="shared" si="4"/>
        <v>0</v>
      </c>
      <c r="AC15" s="312">
        <f t="shared" si="1"/>
        <v>141454</v>
      </c>
      <c r="AD15" s="312">
        <v>55406958.389999986</v>
      </c>
      <c r="AE15" s="312">
        <f t="shared" si="5"/>
        <v>-55265504.389999986</v>
      </c>
      <c r="AS15" s="10"/>
    </row>
    <row r="16" spans="1:54" s="7" customFormat="1" ht="15" customHeight="1" x14ac:dyDescent="0.25">
      <c r="B16" s="26">
        <v>180</v>
      </c>
      <c r="C16" s="24" t="s">
        <v>10</v>
      </c>
      <c r="D16" s="21" t="s">
        <v>32</v>
      </c>
      <c r="E16" s="22">
        <v>12</v>
      </c>
      <c r="F16" s="126">
        <v>234.4422222222222</v>
      </c>
      <c r="G16" s="175" t="s">
        <v>57</v>
      </c>
      <c r="H16" s="175" t="s">
        <v>54</v>
      </c>
      <c r="I16" s="175" t="s">
        <v>47</v>
      </c>
      <c r="J16" s="175" t="s">
        <v>47</v>
      </c>
      <c r="K16" s="23" t="str">
        <f t="shared" si="2"/>
        <v/>
      </c>
      <c r="L16" s="23" t="str">
        <f t="shared" si="2"/>
        <v/>
      </c>
      <c r="M16" s="23">
        <f t="shared" si="2"/>
        <v>234.4422222222222</v>
      </c>
      <c r="N16" s="23" t="str">
        <f t="shared" si="2"/>
        <v/>
      </c>
      <c r="O16" s="23" t="str">
        <f t="shared" si="2"/>
        <v/>
      </c>
      <c r="P16" s="6" t="s">
        <v>86</v>
      </c>
      <c r="Q16" s="7">
        <f t="shared" si="6"/>
        <v>18</v>
      </c>
      <c r="R16" s="125">
        <v>165.17</v>
      </c>
      <c r="S16" s="125">
        <v>57</v>
      </c>
      <c r="T16" s="296">
        <v>0</v>
      </c>
      <c r="U16" s="296">
        <v>12.272222222222222</v>
      </c>
      <c r="V16" s="299"/>
      <c r="W16" s="354">
        <f t="shared" si="3"/>
        <v>0</v>
      </c>
      <c r="X16" s="176">
        <v>0</v>
      </c>
      <c r="Y16" s="2"/>
      <c r="Z16" s="2"/>
      <c r="AA16" s="2"/>
      <c r="AB16" s="88">
        <f t="shared" si="4"/>
        <v>0</v>
      </c>
      <c r="AC16" s="312">
        <f t="shared" si="1"/>
        <v>9.9999999999999995E-7</v>
      </c>
      <c r="AD16" s="312">
        <v>7280690.4900000002</v>
      </c>
      <c r="AE16" s="312">
        <f t="shared" si="5"/>
        <v>-7280690.489999</v>
      </c>
      <c r="AS16" s="10"/>
    </row>
    <row r="17" spans="2:45" s="7" customFormat="1" ht="15" customHeight="1" x14ac:dyDescent="0.25">
      <c r="B17" s="26">
        <v>190</v>
      </c>
      <c r="C17" s="24" t="s">
        <v>11</v>
      </c>
      <c r="D17" s="21" t="s">
        <v>32</v>
      </c>
      <c r="E17" s="22">
        <v>12</v>
      </c>
      <c r="F17" s="126">
        <v>2152.1833333333334</v>
      </c>
      <c r="G17" s="175" t="s">
        <v>45</v>
      </c>
      <c r="H17" s="175" t="s">
        <v>49</v>
      </c>
      <c r="I17" s="175" t="s">
        <v>47</v>
      </c>
      <c r="J17" s="175" t="s">
        <v>47</v>
      </c>
      <c r="K17" s="23" t="str">
        <f t="shared" si="2"/>
        <v/>
      </c>
      <c r="L17" s="23" t="str">
        <f t="shared" si="2"/>
        <v/>
      </c>
      <c r="M17" s="23">
        <f t="shared" si="2"/>
        <v>2152.1833333333334</v>
      </c>
      <c r="N17" s="23" t="str">
        <f t="shared" si="2"/>
        <v/>
      </c>
      <c r="O17" s="23" t="str">
        <f t="shared" si="2"/>
        <v/>
      </c>
      <c r="P17" s="6" t="s">
        <v>88</v>
      </c>
      <c r="Q17" s="7">
        <f t="shared" si="6"/>
        <v>19</v>
      </c>
      <c r="R17" s="125">
        <v>849.11111111111109</v>
      </c>
      <c r="S17" s="125">
        <v>658.00555555555559</v>
      </c>
      <c r="T17" s="125">
        <v>604.88333333333333</v>
      </c>
      <c r="U17" s="296">
        <v>0</v>
      </c>
      <c r="V17" s="299"/>
      <c r="W17" s="354">
        <f t="shared" si="3"/>
        <v>40.183333333333394</v>
      </c>
      <c r="X17" s="176">
        <v>0</v>
      </c>
      <c r="Y17" s="2"/>
      <c r="Z17" s="2"/>
      <c r="AA17" s="2"/>
      <c r="AB17" s="88">
        <f t="shared" si="4"/>
        <v>0</v>
      </c>
      <c r="AC17" s="312">
        <f t="shared" si="1"/>
        <v>2146782</v>
      </c>
      <c r="AD17" s="312">
        <v>39202591.160000011</v>
      </c>
      <c r="AE17" s="312">
        <f t="shared" si="5"/>
        <v>-37055809.160000011</v>
      </c>
      <c r="AS17" s="10"/>
    </row>
    <row r="18" spans="2:45" s="7" customFormat="1" ht="15" customHeight="1" x14ac:dyDescent="0.25">
      <c r="B18" s="26">
        <v>200</v>
      </c>
      <c r="C18" s="24" t="s">
        <v>12</v>
      </c>
      <c r="D18" s="21" t="s">
        <v>32</v>
      </c>
      <c r="E18" s="22">
        <v>12</v>
      </c>
      <c r="F18" s="126">
        <v>1273.497222222222</v>
      </c>
      <c r="G18" s="175" t="s">
        <v>48</v>
      </c>
      <c r="H18" s="175" t="s">
        <v>54</v>
      </c>
      <c r="I18" s="175" t="s">
        <v>47</v>
      </c>
      <c r="J18" s="175" t="s">
        <v>47</v>
      </c>
      <c r="K18" s="23" t="str">
        <f t="shared" si="2"/>
        <v/>
      </c>
      <c r="L18" s="23" t="str">
        <f t="shared" si="2"/>
        <v/>
      </c>
      <c r="M18" s="23">
        <f t="shared" si="2"/>
        <v>1273.497222222222</v>
      </c>
      <c r="N18" s="23" t="str">
        <f t="shared" si="2"/>
        <v/>
      </c>
      <c r="O18" s="23" t="str">
        <f t="shared" si="2"/>
        <v/>
      </c>
      <c r="P18" s="6" t="s">
        <v>89</v>
      </c>
      <c r="Q18" s="7">
        <f t="shared" si="6"/>
        <v>20</v>
      </c>
      <c r="R18" s="125">
        <v>415.58611111111111</v>
      </c>
      <c r="S18" s="125">
        <v>395.71666666666664</v>
      </c>
      <c r="T18" s="125">
        <v>439.67777777777781</v>
      </c>
      <c r="U18" s="296">
        <v>0</v>
      </c>
      <c r="V18" s="299"/>
      <c r="W18" s="354">
        <f t="shared" si="3"/>
        <v>22.516666666666652</v>
      </c>
      <c r="X18" s="176">
        <v>0</v>
      </c>
      <c r="Y18" s="2"/>
      <c r="Z18" s="2"/>
      <c r="AA18" s="2"/>
      <c r="AB18" s="88">
        <f t="shared" si="4"/>
        <v>0</v>
      </c>
      <c r="AC18" s="312">
        <f t="shared" si="1"/>
        <v>608421.42999999993</v>
      </c>
      <c r="AD18" s="312">
        <v>27820654.850000005</v>
      </c>
      <c r="AE18" s="312">
        <f t="shared" si="5"/>
        <v>-27212233.420000006</v>
      </c>
      <c r="AS18" s="10"/>
    </row>
    <row r="19" spans="2:45" s="7" customFormat="1" ht="15" customHeight="1" x14ac:dyDescent="0.25">
      <c r="B19" s="26">
        <v>210</v>
      </c>
      <c r="C19" s="24" t="s">
        <v>13</v>
      </c>
      <c r="D19" s="21" t="s">
        <v>36</v>
      </c>
      <c r="E19" s="22">
        <v>14</v>
      </c>
      <c r="F19" s="126">
        <v>2144.4071286927251</v>
      </c>
      <c r="G19" s="175" t="s">
        <v>48</v>
      </c>
      <c r="H19" s="175" t="s">
        <v>58</v>
      </c>
      <c r="I19" s="175" t="s">
        <v>52</v>
      </c>
      <c r="J19" s="175" t="s">
        <v>47</v>
      </c>
      <c r="K19" s="23" t="str">
        <f t="shared" si="2"/>
        <v/>
      </c>
      <c r="L19" s="23" t="str">
        <f t="shared" si="2"/>
        <v/>
      </c>
      <c r="M19" s="23" t="str">
        <f t="shared" si="2"/>
        <v/>
      </c>
      <c r="N19" s="23" t="str">
        <f t="shared" si="2"/>
        <v/>
      </c>
      <c r="O19" s="23">
        <f t="shared" si="2"/>
        <v>2144.4071286927251</v>
      </c>
      <c r="P19" s="6" t="s">
        <v>108</v>
      </c>
      <c r="Q19" s="7">
        <f t="shared" si="6"/>
        <v>21</v>
      </c>
      <c r="R19" s="125">
        <v>833.63333333333333</v>
      </c>
      <c r="S19" s="125">
        <v>598.43888888888887</v>
      </c>
      <c r="T19" s="125">
        <v>637.29213483146066</v>
      </c>
      <c r="U19" s="296">
        <v>31.241666666666667</v>
      </c>
      <c r="V19" s="299"/>
      <c r="W19" s="354">
        <f t="shared" si="3"/>
        <v>43.80110497237547</v>
      </c>
      <c r="X19" s="176">
        <v>0</v>
      </c>
      <c r="Y19" s="2"/>
      <c r="Z19" s="2"/>
      <c r="AA19" s="2"/>
      <c r="AB19" s="88">
        <f t="shared" si="4"/>
        <v>0</v>
      </c>
      <c r="AC19" s="312">
        <f t="shared" si="1"/>
        <v>9.9999999999999995E-7</v>
      </c>
      <c r="AD19" s="312">
        <v>42271066.119999997</v>
      </c>
      <c r="AE19" s="312">
        <f t="shared" si="5"/>
        <v>-42271066.119998999</v>
      </c>
      <c r="AS19" s="10"/>
    </row>
    <row r="20" spans="2:45" s="7" customFormat="1" ht="15" customHeight="1" x14ac:dyDescent="0.25">
      <c r="B20" s="26">
        <v>220</v>
      </c>
      <c r="C20" s="24" t="s">
        <v>14</v>
      </c>
      <c r="D20" s="21" t="s">
        <v>32</v>
      </c>
      <c r="E20" s="22">
        <v>12</v>
      </c>
      <c r="F20" s="126">
        <v>132.85</v>
      </c>
      <c r="G20" s="175" t="s">
        <v>57</v>
      </c>
      <c r="H20" s="175" t="s">
        <v>54</v>
      </c>
      <c r="I20" s="175" t="s">
        <v>47</v>
      </c>
      <c r="J20" s="175" t="s">
        <v>47</v>
      </c>
      <c r="K20" s="23" t="str">
        <f t="shared" si="2"/>
        <v/>
      </c>
      <c r="L20" s="23" t="str">
        <f t="shared" si="2"/>
        <v/>
      </c>
      <c r="M20" s="23">
        <f t="shared" si="2"/>
        <v>132.85</v>
      </c>
      <c r="N20" s="23" t="str">
        <f t="shared" si="2"/>
        <v/>
      </c>
      <c r="O20" s="23" t="str">
        <f t="shared" si="2"/>
        <v/>
      </c>
      <c r="P20" s="6" t="s">
        <v>91</v>
      </c>
      <c r="Q20" s="7">
        <f t="shared" si="6"/>
        <v>22</v>
      </c>
      <c r="R20" s="125">
        <v>65.22</v>
      </c>
      <c r="S20" s="296">
        <v>0</v>
      </c>
      <c r="T20" s="125">
        <v>67.63</v>
      </c>
      <c r="U20" s="296">
        <v>0</v>
      </c>
      <c r="V20" s="299"/>
      <c r="W20" s="354">
        <f t="shared" si="3"/>
        <v>0</v>
      </c>
      <c r="X20" s="176">
        <v>0</v>
      </c>
      <c r="Y20" s="2"/>
      <c r="Z20" s="2"/>
      <c r="AA20" s="2"/>
      <c r="AB20" s="88">
        <f t="shared" si="4"/>
        <v>0</v>
      </c>
      <c r="AC20" s="312">
        <f t="shared" si="1"/>
        <v>419856.14</v>
      </c>
      <c r="AD20" s="312">
        <v>4750985.4500000011</v>
      </c>
      <c r="AE20" s="312">
        <f t="shared" si="5"/>
        <v>-4331129.3100000015</v>
      </c>
      <c r="AS20" s="10"/>
    </row>
    <row r="21" spans="2:45" s="7" customFormat="1" ht="15" customHeight="1" x14ac:dyDescent="0.25">
      <c r="B21" s="26">
        <v>230</v>
      </c>
      <c r="C21" s="24" t="s">
        <v>120</v>
      </c>
      <c r="D21" s="21" t="s">
        <v>32</v>
      </c>
      <c r="E21" s="22">
        <v>12</v>
      </c>
      <c r="F21" s="126">
        <v>3939.2916666666665</v>
      </c>
      <c r="G21" s="175" t="s">
        <v>45</v>
      </c>
      <c r="H21" s="175" t="s">
        <v>54</v>
      </c>
      <c r="I21" s="175" t="s">
        <v>47</v>
      </c>
      <c r="J21" s="175" t="s">
        <v>47</v>
      </c>
      <c r="K21" s="23" t="str">
        <f t="shared" si="2"/>
        <v/>
      </c>
      <c r="L21" s="23" t="str">
        <f t="shared" si="2"/>
        <v/>
      </c>
      <c r="M21" s="23">
        <f t="shared" si="2"/>
        <v>3939.2916666666665</v>
      </c>
      <c r="N21" s="23" t="str">
        <f t="shared" si="2"/>
        <v/>
      </c>
      <c r="O21" s="23" t="str">
        <f t="shared" si="2"/>
        <v/>
      </c>
      <c r="P21" s="6" t="s">
        <v>92</v>
      </c>
      <c r="Q21" s="7">
        <f t="shared" si="6"/>
        <v>23</v>
      </c>
      <c r="R21" s="125">
        <v>1555.7194444444444</v>
      </c>
      <c r="S21" s="125">
        <v>913.47777777777787</v>
      </c>
      <c r="T21" s="125">
        <v>1413.4777777777779</v>
      </c>
      <c r="U21" s="296">
        <v>0</v>
      </c>
      <c r="V21" s="299"/>
      <c r="W21" s="354">
        <f t="shared" si="3"/>
        <v>56.616666666666333</v>
      </c>
      <c r="X21" s="176">
        <v>0</v>
      </c>
      <c r="Y21" s="2"/>
      <c r="Z21" s="2"/>
      <c r="AA21" s="2"/>
      <c r="AB21" s="88">
        <f t="shared" si="4"/>
        <v>0</v>
      </c>
      <c r="AC21" s="312">
        <f t="shared" si="1"/>
        <v>1619772.6099999999</v>
      </c>
      <c r="AD21" s="312">
        <v>64186562.799999997</v>
      </c>
      <c r="AE21" s="312">
        <f t="shared" si="5"/>
        <v>-62566790.189999998</v>
      </c>
      <c r="AS21" s="10"/>
    </row>
    <row r="22" spans="2:45" s="7" customFormat="1" ht="15" customHeight="1" x14ac:dyDescent="0.25">
      <c r="B22" s="26">
        <v>240</v>
      </c>
      <c r="C22" s="24" t="s">
        <v>121</v>
      </c>
      <c r="D22" s="21" t="s">
        <v>36</v>
      </c>
      <c r="E22" s="22">
        <v>14</v>
      </c>
      <c r="F22" s="126">
        <v>3524.2103539429304</v>
      </c>
      <c r="G22" s="175" t="s">
        <v>45</v>
      </c>
      <c r="H22" s="175" t="s">
        <v>49</v>
      </c>
      <c r="I22" s="175" t="s">
        <v>52</v>
      </c>
      <c r="J22" s="175" t="s">
        <v>47</v>
      </c>
      <c r="K22" s="23" t="str">
        <f t="shared" si="2"/>
        <v/>
      </c>
      <c r="L22" s="23" t="str">
        <f t="shared" si="2"/>
        <v/>
      </c>
      <c r="M22" s="23" t="str">
        <f t="shared" si="2"/>
        <v/>
      </c>
      <c r="N22" s="23" t="str">
        <f t="shared" si="2"/>
        <v/>
      </c>
      <c r="O22" s="23">
        <f t="shared" si="2"/>
        <v>3524.2103539429304</v>
      </c>
      <c r="P22" s="6" t="s">
        <v>134</v>
      </c>
      <c r="Q22" s="7">
        <f t="shared" si="6"/>
        <v>24</v>
      </c>
      <c r="R22" s="125">
        <v>1500.3638888888891</v>
      </c>
      <c r="S22" s="125">
        <v>868.74413233458176</v>
      </c>
      <c r="T22" s="125">
        <v>1081.0222222222221</v>
      </c>
      <c r="U22" s="296">
        <v>0</v>
      </c>
      <c r="V22" s="299"/>
      <c r="W22" s="354">
        <f t="shared" si="3"/>
        <v>74.080110497237456</v>
      </c>
      <c r="X22" s="176">
        <v>0</v>
      </c>
      <c r="Y22" s="2"/>
      <c r="Z22" s="2"/>
      <c r="AA22" s="2"/>
      <c r="AB22" s="88">
        <f t="shared" si="4"/>
        <v>0</v>
      </c>
      <c r="AC22" s="312">
        <f t="shared" si="1"/>
        <v>469095.56</v>
      </c>
      <c r="AD22" s="312">
        <v>56736358.790000007</v>
      </c>
      <c r="AE22" s="312">
        <f t="shared" si="5"/>
        <v>-56267263.230000004</v>
      </c>
      <c r="AS22" s="10"/>
    </row>
    <row r="23" spans="2:45" s="7" customFormat="1" ht="15" customHeight="1" x14ac:dyDescent="0.25">
      <c r="B23" s="26">
        <v>250</v>
      </c>
      <c r="C23" s="24" t="s">
        <v>122</v>
      </c>
      <c r="D23" s="21" t="s">
        <v>32</v>
      </c>
      <c r="E23" s="22">
        <v>12</v>
      </c>
      <c r="F23" s="126">
        <v>1648.336111111111</v>
      </c>
      <c r="G23" s="175" t="s">
        <v>48</v>
      </c>
      <c r="H23" s="175" t="s">
        <v>54</v>
      </c>
      <c r="I23" s="175" t="s">
        <v>47</v>
      </c>
      <c r="J23" s="175" t="s">
        <v>47</v>
      </c>
      <c r="K23" s="23" t="str">
        <f t="shared" si="2"/>
        <v/>
      </c>
      <c r="L23" s="23" t="str">
        <f t="shared" si="2"/>
        <v/>
      </c>
      <c r="M23" s="23">
        <f t="shared" si="2"/>
        <v>1648.336111111111</v>
      </c>
      <c r="N23" s="23" t="str">
        <f t="shared" si="2"/>
        <v/>
      </c>
      <c r="O23" s="23" t="str">
        <f t="shared" si="2"/>
        <v/>
      </c>
      <c r="P23" s="6" t="s">
        <v>109</v>
      </c>
      <c r="Q23" s="7">
        <f t="shared" si="6"/>
        <v>25</v>
      </c>
      <c r="R23" s="125">
        <v>727.01944444444439</v>
      </c>
      <c r="S23" s="125">
        <v>397.40555555555557</v>
      </c>
      <c r="T23" s="125">
        <v>494.40555555555557</v>
      </c>
      <c r="U23" s="296">
        <v>0</v>
      </c>
      <c r="V23" s="299"/>
      <c r="W23" s="354">
        <f t="shared" si="3"/>
        <v>29.505555555555475</v>
      </c>
      <c r="X23" s="176">
        <v>0</v>
      </c>
      <c r="Y23" s="2"/>
      <c r="Z23" s="2"/>
      <c r="AA23" s="2"/>
      <c r="AB23" s="88">
        <f t="shared" si="4"/>
        <v>0</v>
      </c>
      <c r="AC23" s="312">
        <f t="shared" si="1"/>
        <v>4444.24</v>
      </c>
      <c r="AD23" s="312">
        <v>25578605.98</v>
      </c>
      <c r="AE23" s="312">
        <f t="shared" si="5"/>
        <v>-25574161.740000002</v>
      </c>
      <c r="AS23" s="10"/>
    </row>
    <row r="24" spans="2:45" s="7" customFormat="1" ht="15" customHeight="1" x14ac:dyDescent="0.25">
      <c r="B24" s="26">
        <v>260</v>
      </c>
      <c r="C24" s="24" t="s">
        <v>15</v>
      </c>
      <c r="D24" s="25" t="s">
        <v>33</v>
      </c>
      <c r="E24" s="22">
        <v>13</v>
      </c>
      <c r="F24" s="126">
        <v>8782.5277777777774</v>
      </c>
      <c r="G24" s="175" t="s">
        <v>55</v>
      </c>
      <c r="H24" s="175" t="s">
        <v>50</v>
      </c>
      <c r="I24" s="175" t="s">
        <v>59</v>
      </c>
      <c r="J24" s="175" t="s">
        <v>60</v>
      </c>
      <c r="K24" s="23" t="str">
        <f t="shared" si="2"/>
        <v/>
      </c>
      <c r="L24" s="23" t="str">
        <f t="shared" si="2"/>
        <v/>
      </c>
      <c r="M24" s="23" t="str">
        <f t="shared" si="2"/>
        <v/>
      </c>
      <c r="N24" s="23">
        <f t="shared" si="2"/>
        <v>8782.5277777777774</v>
      </c>
      <c r="O24" s="23" t="str">
        <f t="shared" si="2"/>
        <v/>
      </c>
      <c r="P24" s="6" t="s">
        <v>93</v>
      </c>
      <c r="Q24" s="7">
        <f t="shared" si="6"/>
        <v>26</v>
      </c>
      <c r="R24" s="125">
        <v>4403.8222222222221</v>
      </c>
      <c r="S24" s="125">
        <v>2249.4944444444445</v>
      </c>
      <c r="T24" s="125">
        <v>1923.2055555555557</v>
      </c>
      <c r="U24" s="296">
        <v>0</v>
      </c>
      <c r="V24" s="299"/>
      <c r="W24" s="354">
        <f t="shared" si="3"/>
        <v>206.00555555555547</v>
      </c>
      <c r="X24" s="176">
        <v>0</v>
      </c>
      <c r="Y24" s="2"/>
      <c r="Z24" s="2"/>
      <c r="AA24" s="2"/>
      <c r="AB24" s="88">
        <f t="shared" si="4"/>
        <v>0</v>
      </c>
      <c r="AC24" s="312">
        <f t="shared" si="1"/>
        <v>3624504.0799999996</v>
      </c>
      <c r="AD24" s="312">
        <v>130139463.33</v>
      </c>
      <c r="AE24" s="312">
        <f t="shared" si="5"/>
        <v>-126514959.25</v>
      </c>
      <c r="AS24" s="10"/>
    </row>
    <row r="25" spans="2:45" s="7" customFormat="1" ht="15" customHeight="1" x14ac:dyDescent="0.25">
      <c r="B25" s="26">
        <v>270</v>
      </c>
      <c r="C25" s="24" t="s">
        <v>16</v>
      </c>
      <c r="D25" s="21" t="s">
        <v>32</v>
      </c>
      <c r="E25" s="22">
        <v>12</v>
      </c>
      <c r="F25" s="126">
        <v>2410.4722222222222</v>
      </c>
      <c r="G25" s="175" t="s">
        <v>45</v>
      </c>
      <c r="H25" s="175" t="s">
        <v>54</v>
      </c>
      <c r="I25" s="175" t="s">
        <v>47</v>
      </c>
      <c r="J25" s="175" t="s">
        <v>47</v>
      </c>
      <c r="K25" s="23" t="str">
        <f t="shared" si="2"/>
        <v/>
      </c>
      <c r="L25" s="23" t="str">
        <f t="shared" si="2"/>
        <v/>
      </c>
      <c r="M25" s="23">
        <f t="shared" si="2"/>
        <v>2410.4722222222222</v>
      </c>
      <c r="N25" s="23" t="str">
        <f t="shared" si="2"/>
        <v/>
      </c>
      <c r="O25" s="23" t="str">
        <f t="shared" si="2"/>
        <v/>
      </c>
      <c r="P25" s="6" t="s">
        <v>94</v>
      </c>
      <c r="Q25" s="7">
        <f t="shared" si="6"/>
        <v>27</v>
      </c>
      <c r="R25" s="125">
        <v>765.06666666666661</v>
      </c>
      <c r="S25" s="125">
        <v>714.01111111111106</v>
      </c>
      <c r="T25" s="125">
        <v>899.48333333333335</v>
      </c>
      <c r="U25" s="296">
        <v>0</v>
      </c>
      <c r="V25" s="299"/>
      <c r="W25" s="354">
        <f t="shared" si="3"/>
        <v>31.91111111111104</v>
      </c>
      <c r="X25" s="176">
        <v>0</v>
      </c>
      <c r="Y25" s="2"/>
      <c r="Z25" s="2"/>
      <c r="AA25" s="2"/>
      <c r="AB25" s="88">
        <f t="shared" si="4"/>
        <v>0</v>
      </c>
      <c r="AC25" s="312">
        <f t="shared" si="1"/>
        <v>428007.96</v>
      </c>
      <c r="AD25" s="312">
        <v>39266064.499999993</v>
      </c>
      <c r="AE25" s="312">
        <f t="shared" si="5"/>
        <v>-38838056.539999992</v>
      </c>
      <c r="AS25" s="10"/>
    </row>
    <row r="26" spans="2:45" s="7" customFormat="1" ht="15" customHeight="1" x14ac:dyDescent="0.25">
      <c r="B26" s="26">
        <v>280</v>
      </c>
      <c r="C26" s="24" t="s">
        <v>17</v>
      </c>
      <c r="D26" s="25" t="s">
        <v>33</v>
      </c>
      <c r="E26" s="22">
        <v>13</v>
      </c>
      <c r="F26" s="126">
        <v>23063.586111111112</v>
      </c>
      <c r="G26" s="175" t="s">
        <v>61</v>
      </c>
      <c r="H26" s="175" t="s">
        <v>50</v>
      </c>
      <c r="I26" s="175" t="s">
        <v>51</v>
      </c>
      <c r="J26" s="175" t="s">
        <v>60</v>
      </c>
      <c r="K26" s="23" t="str">
        <f t="shared" si="2"/>
        <v/>
      </c>
      <c r="L26" s="23" t="str">
        <f t="shared" si="2"/>
        <v/>
      </c>
      <c r="M26" s="23" t="str">
        <f t="shared" si="2"/>
        <v/>
      </c>
      <c r="N26" s="23">
        <f t="shared" si="2"/>
        <v>23063.586111111112</v>
      </c>
      <c r="O26" s="23" t="str">
        <f t="shared" si="2"/>
        <v/>
      </c>
      <c r="P26" s="6" t="s">
        <v>95</v>
      </c>
      <c r="Q26" s="7">
        <f t="shared" si="6"/>
        <v>28</v>
      </c>
      <c r="R26" s="125">
        <v>10574.20833333333</v>
      </c>
      <c r="S26" s="125">
        <v>5304.55</v>
      </c>
      <c r="T26" s="125">
        <v>6810.5944444444449</v>
      </c>
      <c r="U26" s="296">
        <v>0</v>
      </c>
      <c r="V26" s="299"/>
      <c r="W26" s="354">
        <f t="shared" si="3"/>
        <v>374.23333333333358</v>
      </c>
      <c r="X26" s="176">
        <v>0</v>
      </c>
      <c r="Y26" s="2"/>
      <c r="Z26" s="2"/>
      <c r="AA26" s="2"/>
      <c r="AB26" s="88">
        <f t="shared" si="4"/>
        <v>0</v>
      </c>
      <c r="AC26" s="312">
        <f t="shared" si="1"/>
        <v>369068.91000000003</v>
      </c>
      <c r="AD26" s="312">
        <v>414723570.56999999</v>
      </c>
      <c r="AE26" s="312">
        <f t="shared" si="5"/>
        <v>-414354501.65999997</v>
      </c>
      <c r="AS26" s="10"/>
    </row>
    <row r="27" spans="2:45" s="7" customFormat="1" ht="15" customHeight="1" x14ac:dyDescent="0.25">
      <c r="B27" s="26">
        <v>300</v>
      </c>
      <c r="C27" s="24" t="s">
        <v>18</v>
      </c>
      <c r="D27" s="21" t="s">
        <v>32</v>
      </c>
      <c r="E27" s="22">
        <v>12</v>
      </c>
      <c r="F27" s="126">
        <v>1221.0333333333331</v>
      </c>
      <c r="G27" s="175" t="s">
        <v>48</v>
      </c>
      <c r="H27" s="175" t="s">
        <v>54</v>
      </c>
      <c r="I27" s="175" t="s">
        <v>47</v>
      </c>
      <c r="J27" s="175" t="s">
        <v>47</v>
      </c>
      <c r="K27" s="23" t="str">
        <f t="shared" si="2"/>
        <v/>
      </c>
      <c r="L27" s="23" t="str">
        <f t="shared" si="2"/>
        <v/>
      </c>
      <c r="M27" s="23">
        <f t="shared" si="2"/>
        <v>1221.0333333333331</v>
      </c>
      <c r="N27" s="23" t="str">
        <f t="shared" si="2"/>
        <v/>
      </c>
      <c r="O27" s="23" t="str">
        <f t="shared" si="2"/>
        <v/>
      </c>
      <c r="P27" s="6" t="s">
        <v>110</v>
      </c>
      <c r="Q27" s="7">
        <f t="shared" si="6"/>
        <v>29</v>
      </c>
      <c r="R27" s="125">
        <v>518.76666666666665</v>
      </c>
      <c r="S27" s="125">
        <v>323.00555555555553</v>
      </c>
      <c r="T27" s="125">
        <v>378.1611111111111</v>
      </c>
      <c r="U27" s="296">
        <v>0</v>
      </c>
      <c r="V27" s="299"/>
      <c r="W27" s="354">
        <f t="shared" si="3"/>
        <v>1.0999999999999091</v>
      </c>
      <c r="X27" s="176">
        <v>0</v>
      </c>
      <c r="Y27" s="2"/>
      <c r="Z27" s="2"/>
      <c r="AA27" s="2"/>
      <c r="AB27" s="88">
        <f t="shared" si="4"/>
        <v>0</v>
      </c>
      <c r="AC27" s="312">
        <f t="shared" si="1"/>
        <v>132320.35999999999</v>
      </c>
      <c r="AD27" s="312">
        <v>23125507.449999999</v>
      </c>
      <c r="AE27" s="312">
        <f t="shared" si="5"/>
        <v>-22993187.09</v>
      </c>
      <c r="AS27" s="10"/>
    </row>
    <row r="28" spans="2:45" s="7" customFormat="1" ht="15" customHeight="1" x14ac:dyDescent="0.25">
      <c r="B28" s="26">
        <v>310</v>
      </c>
      <c r="C28" s="24" t="s">
        <v>19</v>
      </c>
      <c r="D28" s="21" t="s">
        <v>32</v>
      </c>
      <c r="E28" s="22">
        <v>12</v>
      </c>
      <c r="F28" s="126">
        <v>2404.6333333333332</v>
      </c>
      <c r="G28" s="175" t="s">
        <v>45</v>
      </c>
      <c r="H28" s="175" t="s">
        <v>54</v>
      </c>
      <c r="I28" s="175" t="s">
        <v>47</v>
      </c>
      <c r="J28" s="175" t="s">
        <v>47</v>
      </c>
      <c r="K28" s="23" t="str">
        <f t="shared" si="2"/>
        <v/>
      </c>
      <c r="L28" s="23" t="str">
        <f t="shared" si="2"/>
        <v/>
      </c>
      <c r="M28" s="23">
        <f t="shared" si="2"/>
        <v>2404.6333333333332</v>
      </c>
      <c r="N28" s="23" t="str">
        <f t="shared" si="2"/>
        <v/>
      </c>
      <c r="O28" s="23" t="str">
        <f t="shared" si="2"/>
        <v/>
      </c>
      <c r="P28" s="6" t="s">
        <v>97</v>
      </c>
      <c r="Q28" s="7">
        <f t="shared" si="6"/>
        <v>30</v>
      </c>
      <c r="R28" s="125">
        <v>1048.8999999999999</v>
      </c>
      <c r="S28" s="125">
        <v>622.74444444444441</v>
      </c>
      <c r="T28" s="125">
        <v>724.88888888888891</v>
      </c>
      <c r="U28" s="296">
        <v>0</v>
      </c>
      <c r="V28" s="299"/>
      <c r="W28" s="354">
        <f t="shared" si="3"/>
        <v>8.1000000000003638</v>
      </c>
      <c r="X28" s="176">
        <v>0</v>
      </c>
      <c r="Y28" s="2"/>
      <c r="Z28" s="2"/>
      <c r="AA28" s="2"/>
      <c r="AB28" s="88">
        <f t="shared" si="4"/>
        <v>0</v>
      </c>
      <c r="AC28" s="312">
        <f t="shared" si="1"/>
        <v>42868.18</v>
      </c>
      <c r="AD28" s="312">
        <v>37802029.270000011</v>
      </c>
      <c r="AE28" s="312">
        <f t="shared" si="5"/>
        <v>-37759161.090000011</v>
      </c>
      <c r="AS28" s="10"/>
    </row>
    <row r="29" spans="2:45" s="7" customFormat="1" ht="15" customHeight="1" x14ac:dyDescent="0.25">
      <c r="B29" s="26">
        <v>320</v>
      </c>
      <c r="C29" s="24" t="s">
        <v>123</v>
      </c>
      <c r="D29" s="21" t="s">
        <v>32</v>
      </c>
      <c r="E29" s="22">
        <v>12</v>
      </c>
      <c r="F29" s="126">
        <v>2930.577777777778</v>
      </c>
      <c r="G29" s="175" t="s">
        <v>45</v>
      </c>
      <c r="H29" s="175" t="s">
        <v>54</v>
      </c>
      <c r="I29" s="175" t="s">
        <v>47</v>
      </c>
      <c r="J29" s="175" t="s">
        <v>47</v>
      </c>
      <c r="K29" s="23" t="str">
        <f t="shared" si="2"/>
        <v/>
      </c>
      <c r="L29" s="23" t="str">
        <f t="shared" si="2"/>
        <v/>
      </c>
      <c r="M29" s="23">
        <f t="shared" si="2"/>
        <v>2930.577777777778</v>
      </c>
      <c r="N29" s="23" t="str">
        <f t="shared" si="2"/>
        <v/>
      </c>
      <c r="O29" s="23" t="str">
        <f t="shared" si="2"/>
        <v/>
      </c>
      <c r="P29" s="6" t="s">
        <v>98</v>
      </c>
      <c r="Q29" s="7">
        <f t="shared" si="6"/>
        <v>31</v>
      </c>
      <c r="R29" s="125">
        <v>1049.7666666666667</v>
      </c>
      <c r="S29" s="125">
        <v>932.40000000000009</v>
      </c>
      <c r="T29" s="125">
        <v>927.06111111111113</v>
      </c>
      <c r="U29" s="125">
        <v>0</v>
      </c>
      <c r="V29" s="299"/>
      <c r="W29" s="354">
        <f t="shared" si="3"/>
        <v>21.349999999999909</v>
      </c>
      <c r="X29" s="176">
        <v>0</v>
      </c>
      <c r="Y29" s="88"/>
      <c r="Z29" s="2"/>
      <c r="AA29" s="2"/>
      <c r="AB29" s="88">
        <f t="shared" si="4"/>
        <v>0</v>
      </c>
      <c r="AC29" s="312">
        <f t="shared" si="1"/>
        <v>9.9999999999999995E-7</v>
      </c>
      <c r="AD29" s="312">
        <v>61512739.080000006</v>
      </c>
      <c r="AE29" s="312">
        <f t="shared" si="5"/>
        <v>-61512739.079999007</v>
      </c>
      <c r="AS29" s="10"/>
    </row>
    <row r="30" spans="2:45" s="7" customFormat="1" ht="15" customHeight="1" x14ac:dyDescent="0.25">
      <c r="B30" s="26">
        <v>330</v>
      </c>
      <c r="C30" s="24" t="s">
        <v>20</v>
      </c>
      <c r="D30" s="21" t="s">
        <v>32</v>
      </c>
      <c r="E30" s="22">
        <v>12</v>
      </c>
      <c r="F30" s="126">
        <v>1754.9375844076121</v>
      </c>
      <c r="G30" s="175" t="s">
        <v>48</v>
      </c>
      <c r="H30" s="175" t="s">
        <v>54</v>
      </c>
      <c r="I30" s="175" t="s">
        <v>47</v>
      </c>
      <c r="J30" s="175" t="s">
        <v>47</v>
      </c>
      <c r="K30" s="23" t="str">
        <f t="shared" si="2"/>
        <v/>
      </c>
      <c r="L30" s="23" t="str">
        <f t="shared" si="2"/>
        <v/>
      </c>
      <c r="M30" s="23">
        <f t="shared" si="2"/>
        <v>1754.9375844076121</v>
      </c>
      <c r="N30" s="23" t="str">
        <f t="shared" si="2"/>
        <v/>
      </c>
      <c r="O30" s="23" t="str">
        <f t="shared" si="2"/>
        <v/>
      </c>
      <c r="P30" s="6" t="s">
        <v>99</v>
      </c>
      <c r="Q30" s="7">
        <f t="shared" si="6"/>
        <v>32</v>
      </c>
      <c r="R30" s="125">
        <v>674.05833333333328</v>
      </c>
      <c r="S30" s="125">
        <v>536</v>
      </c>
      <c r="T30" s="125">
        <v>503.14444444444445</v>
      </c>
      <c r="U30" s="296">
        <v>0</v>
      </c>
      <c r="V30" s="299"/>
      <c r="W30" s="354">
        <f t="shared" si="3"/>
        <v>41.734806629834338</v>
      </c>
      <c r="X30" s="176">
        <v>0</v>
      </c>
      <c r="Y30" s="2"/>
      <c r="Z30" s="2"/>
      <c r="AA30" s="2"/>
      <c r="AB30" s="88">
        <f t="shared" si="4"/>
        <v>0</v>
      </c>
      <c r="AC30" s="312">
        <f t="shared" si="1"/>
        <v>335123.34999999998</v>
      </c>
      <c r="AD30" s="312">
        <v>31031070.070000004</v>
      </c>
      <c r="AE30" s="312">
        <f t="shared" si="5"/>
        <v>-30695946.720000003</v>
      </c>
      <c r="AS30" s="10"/>
    </row>
    <row r="31" spans="2:45" s="7" customFormat="1" ht="15" customHeight="1" x14ac:dyDescent="0.25">
      <c r="B31" s="26">
        <v>350</v>
      </c>
      <c r="C31" s="24" t="s">
        <v>21</v>
      </c>
      <c r="D31" s="21" t="s">
        <v>36</v>
      </c>
      <c r="E31" s="22">
        <v>14</v>
      </c>
      <c r="F31" s="126">
        <v>8712.1366470501489</v>
      </c>
      <c r="G31" s="175" t="s">
        <v>55</v>
      </c>
      <c r="H31" s="175" t="s">
        <v>49</v>
      </c>
      <c r="I31" s="175" t="s">
        <v>47</v>
      </c>
      <c r="J31" s="175" t="s">
        <v>47</v>
      </c>
      <c r="K31" s="23" t="str">
        <f t="shared" si="2"/>
        <v/>
      </c>
      <c r="L31" s="23" t="str">
        <f t="shared" si="2"/>
        <v/>
      </c>
      <c r="M31" s="23" t="str">
        <f t="shared" si="2"/>
        <v/>
      </c>
      <c r="N31" s="23" t="str">
        <f t="shared" si="2"/>
        <v/>
      </c>
      <c r="O31" s="23">
        <f t="shared" si="2"/>
        <v>8712.1366470501489</v>
      </c>
      <c r="P31" s="6" t="s">
        <v>112</v>
      </c>
      <c r="Q31" s="7">
        <f t="shared" si="6"/>
        <v>33</v>
      </c>
      <c r="R31" s="125">
        <v>3875.1599600982199</v>
      </c>
      <c r="S31" s="125">
        <v>775.07262569832403</v>
      </c>
      <c r="T31" s="125">
        <v>3745.75782122905</v>
      </c>
      <c r="U31" s="296">
        <v>135.96944444444443</v>
      </c>
      <c r="V31" s="299"/>
      <c r="W31" s="354">
        <f t="shared" si="3"/>
        <v>180.17679558010968</v>
      </c>
      <c r="X31" s="176">
        <v>0</v>
      </c>
      <c r="Y31" s="2"/>
      <c r="Z31" s="2"/>
      <c r="AA31" s="2"/>
      <c r="AB31" s="88">
        <f t="shared" si="4"/>
        <v>0</v>
      </c>
      <c r="AC31" s="312">
        <f t="shared" si="1"/>
        <v>2155551.42</v>
      </c>
      <c r="AD31" s="312">
        <v>167672146.63000005</v>
      </c>
      <c r="AE31" s="312">
        <f t="shared" si="5"/>
        <v>-165516595.21000007</v>
      </c>
      <c r="AS31" s="10"/>
    </row>
    <row r="32" spans="2:45" s="7" customFormat="1" ht="15" customHeight="1" x14ac:dyDescent="0.25">
      <c r="B32" s="26">
        <v>360</v>
      </c>
      <c r="C32" s="24" t="s">
        <v>22</v>
      </c>
      <c r="D32" s="21" t="s">
        <v>32</v>
      </c>
      <c r="E32" s="22">
        <v>12</v>
      </c>
      <c r="F32" s="126">
        <v>2682.5439560439559</v>
      </c>
      <c r="G32" s="175" t="s">
        <v>45</v>
      </c>
      <c r="H32" s="175" t="s">
        <v>49</v>
      </c>
      <c r="I32" s="175" t="s">
        <v>47</v>
      </c>
      <c r="J32" s="175" t="s">
        <v>62</v>
      </c>
      <c r="K32" s="23" t="str">
        <f t="shared" si="2"/>
        <v/>
      </c>
      <c r="L32" s="23" t="str">
        <f t="shared" si="2"/>
        <v/>
      </c>
      <c r="M32" s="23">
        <f t="shared" si="2"/>
        <v>2682.5439560439559</v>
      </c>
      <c r="N32" s="23" t="str">
        <f t="shared" si="2"/>
        <v/>
      </c>
      <c r="O32" s="23" t="str">
        <f t="shared" si="2"/>
        <v/>
      </c>
      <c r="P32" s="6" t="s">
        <v>113</v>
      </c>
      <c r="Q32" s="7">
        <f t="shared" si="6"/>
        <v>34</v>
      </c>
      <c r="R32" s="125">
        <v>918.2802197802198</v>
      </c>
      <c r="S32" s="125">
        <v>832.7967032967033</v>
      </c>
      <c r="T32" s="125">
        <v>795.86263736263732</v>
      </c>
      <c r="U32" s="176">
        <v>58.280219780219781</v>
      </c>
      <c r="V32" s="299"/>
      <c r="W32" s="354">
        <f t="shared" si="3"/>
        <v>77.324175824175654</v>
      </c>
      <c r="X32" s="176">
        <v>0</v>
      </c>
      <c r="Y32" s="2"/>
      <c r="Z32" s="2"/>
      <c r="AA32" s="2"/>
      <c r="AB32" s="88">
        <f t="shared" si="4"/>
        <v>0</v>
      </c>
      <c r="AC32" s="312">
        <f t="shared" si="1"/>
        <v>9.9999999999999995E-7</v>
      </c>
      <c r="AD32" s="312">
        <v>58219047.050000004</v>
      </c>
      <c r="AE32" s="312">
        <f t="shared" si="5"/>
        <v>-58219047.049999006</v>
      </c>
      <c r="AS32" s="10"/>
    </row>
    <row r="33" spans="2:46" s="7" customFormat="1" ht="15" customHeight="1" x14ac:dyDescent="0.25">
      <c r="B33" s="26">
        <v>380</v>
      </c>
      <c r="C33" s="24" t="s">
        <v>23</v>
      </c>
      <c r="D33" s="21" t="s">
        <v>36</v>
      </c>
      <c r="E33" s="22">
        <v>14</v>
      </c>
      <c r="F33" s="126">
        <v>3567.8653846153843</v>
      </c>
      <c r="G33" s="175" t="s">
        <v>45</v>
      </c>
      <c r="H33" s="175" t="s">
        <v>56</v>
      </c>
      <c r="I33" s="175" t="s">
        <v>52</v>
      </c>
      <c r="J33" s="175" t="s">
        <v>47</v>
      </c>
      <c r="K33" s="23" t="str">
        <f t="shared" si="2"/>
        <v/>
      </c>
      <c r="L33" s="23" t="str">
        <f t="shared" si="2"/>
        <v/>
      </c>
      <c r="M33" s="23" t="str">
        <f t="shared" si="2"/>
        <v/>
      </c>
      <c r="N33" s="23" t="str">
        <f t="shared" si="2"/>
        <v/>
      </c>
      <c r="O33" s="23">
        <f t="shared" si="2"/>
        <v>3567.8653846153843</v>
      </c>
      <c r="P33" s="6" t="s">
        <v>100</v>
      </c>
      <c r="Q33" s="7">
        <f t="shared" si="6"/>
        <v>35</v>
      </c>
      <c r="R33" s="125">
        <v>1454.0851648351647</v>
      </c>
      <c r="S33" s="125">
        <v>1094.9450549450548</v>
      </c>
      <c r="T33" s="125">
        <v>956.9835164835165</v>
      </c>
      <c r="U33" s="296">
        <v>0</v>
      </c>
      <c r="V33" s="299"/>
      <c r="W33" s="354">
        <f t="shared" si="3"/>
        <v>61.851648351648237</v>
      </c>
      <c r="X33" s="176">
        <v>0</v>
      </c>
      <c r="Y33" s="2"/>
      <c r="Z33" s="2"/>
      <c r="AA33" s="2"/>
      <c r="AB33" s="88">
        <f t="shared" si="4"/>
        <v>0</v>
      </c>
      <c r="AC33" s="312">
        <f t="shared" si="1"/>
        <v>450158.9</v>
      </c>
      <c r="AD33" s="312">
        <v>58670195.479999997</v>
      </c>
      <c r="AE33" s="312">
        <f t="shared" si="5"/>
        <v>-58220036.579999998</v>
      </c>
      <c r="AS33" s="10"/>
    </row>
    <row r="34" spans="2:46" s="7" customFormat="1" ht="15" customHeight="1" x14ac:dyDescent="0.25">
      <c r="B34" s="26">
        <v>390</v>
      </c>
      <c r="C34" s="24" t="s">
        <v>24</v>
      </c>
      <c r="D34" s="21" t="s">
        <v>33</v>
      </c>
      <c r="E34" s="22">
        <v>13</v>
      </c>
      <c r="F34" s="126">
        <v>6027.0611111111111</v>
      </c>
      <c r="G34" s="175" t="s">
        <v>53</v>
      </c>
      <c r="H34" s="175" t="s">
        <v>50</v>
      </c>
      <c r="I34" s="175" t="s">
        <v>59</v>
      </c>
      <c r="J34" s="175" t="s">
        <v>52</v>
      </c>
      <c r="K34" s="23" t="str">
        <f t="shared" si="2"/>
        <v/>
      </c>
      <c r="L34" s="23" t="str">
        <f t="shared" si="2"/>
        <v/>
      </c>
      <c r="M34" s="23" t="str">
        <f t="shared" si="2"/>
        <v/>
      </c>
      <c r="N34" s="23">
        <f t="shared" si="2"/>
        <v>6027.0611111111111</v>
      </c>
      <c r="O34" s="23" t="str">
        <f t="shared" si="2"/>
        <v/>
      </c>
      <c r="P34" s="6" t="s">
        <v>114</v>
      </c>
      <c r="Q34" s="7">
        <f t="shared" si="6"/>
        <v>36</v>
      </c>
      <c r="R34" s="125">
        <v>2880.6055555555558</v>
      </c>
      <c r="S34" s="125">
        <v>1370.7777777777778</v>
      </c>
      <c r="T34" s="125">
        <v>1599.6111111111111</v>
      </c>
      <c r="U34" s="296">
        <v>0</v>
      </c>
      <c r="V34" s="299"/>
      <c r="W34" s="354">
        <f t="shared" si="3"/>
        <v>176.06666666666661</v>
      </c>
      <c r="X34" s="176">
        <v>0</v>
      </c>
      <c r="Y34" s="2"/>
      <c r="Z34" s="2"/>
      <c r="AA34" s="2"/>
      <c r="AB34" s="88">
        <f t="shared" si="4"/>
        <v>0</v>
      </c>
      <c r="AC34" s="312">
        <f t="shared" si="1"/>
        <v>3204344.6999999997</v>
      </c>
      <c r="AD34" s="312">
        <v>84249415.039999992</v>
      </c>
      <c r="AE34" s="312">
        <f t="shared" si="5"/>
        <v>-81045070.339999989</v>
      </c>
      <c r="AS34" s="10"/>
    </row>
    <row r="35" spans="2:46" s="7" customFormat="1" ht="12" x14ac:dyDescent="0.25">
      <c r="B35" s="26">
        <v>400</v>
      </c>
      <c r="C35" s="24" t="s">
        <v>339</v>
      </c>
      <c r="D35" s="20" t="s">
        <v>34</v>
      </c>
      <c r="E35" s="22">
        <v>11</v>
      </c>
      <c r="F35" s="126">
        <v>853.46111111111111</v>
      </c>
      <c r="G35" s="175" t="s">
        <v>57</v>
      </c>
      <c r="H35" s="175" t="s">
        <v>58</v>
      </c>
      <c r="I35" s="175" t="s">
        <v>63</v>
      </c>
      <c r="J35" s="175" t="s">
        <v>52</v>
      </c>
      <c r="K35" s="23" t="str">
        <f t="shared" si="2"/>
        <v/>
      </c>
      <c r="L35" s="23">
        <f t="shared" si="2"/>
        <v>853.46111111111111</v>
      </c>
      <c r="M35" s="23" t="str">
        <f t="shared" si="2"/>
        <v/>
      </c>
      <c r="N35" s="23" t="str">
        <f t="shared" si="2"/>
        <v/>
      </c>
      <c r="O35" s="23" t="str">
        <f t="shared" si="2"/>
        <v/>
      </c>
      <c r="P35" s="6" t="s">
        <v>117</v>
      </c>
      <c r="Q35" s="7">
        <f t="shared" si="6"/>
        <v>37</v>
      </c>
      <c r="R35" s="296">
        <v>0</v>
      </c>
      <c r="S35" s="296">
        <v>0</v>
      </c>
      <c r="T35" s="125">
        <v>853.46111111111111</v>
      </c>
      <c r="U35" s="296">
        <v>0</v>
      </c>
      <c r="V35" s="301"/>
      <c r="W35" s="354">
        <f t="shared" si="3"/>
        <v>0</v>
      </c>
      <c r="X35" s="176">
        <v>0</v>
      </c>
      <c r="Y35" s="2"/>
      <c r="Z35" s="2"/>
      <c r="AA35" s="2"/>
      <c r="AB35" s="88">
        <f t="shared" si="4"/>
        <v>0</v>
      </c>
      <c r="AC35" s="312">
        <f t="shared" ref="AC35:AC65" si="7">VLOOKUP(90000,ALLLOCPAR,Q35,FALSE)</f>
        <v>9.9999999999999995E-7</v>
      </c>
      <c r="AD35" s="312">
        <v>16615516.120000001</v>
      </c>
      <c r="AE35" s="312">
        <f t="shared" si="5"/>
        <v>-16615516.119999001</v>
      </c>
      <c r="AS35" s="10"/>
    </row>
    <row r="36" spans="2:46" s="7" customFormat="1" ht="15" customHeight="1" x14ac:dyDescent="0.25">
      <c r="B36" s="26">
        <v>410</v>
      </c>
      <c r="C36" s="24" t="s">
        <v>338</v>
      </c>
      <c r="D36" s="20" t="s">
        <v>34</v>
      </c>
      <c r="E36" s="22">
        <v>11</v>
      </c>
      <c r="F36" s="126">
        <v>78.08</v>
      </c>
      <c r="G36" s="175" t="s">
        <v>64</v>
      </c>
      <c r="H36" s="175" t="s">
        <v>62</v>
      </c>
      <c r="I36" s="175" t="s">
        <v>59</v>
      </c>
      <c r="J36" s="175" t="s">
        <v>52</v>
      </c>
      <c r="K36" s="23" t="str">
        <f t="shared" ref="K36:O65" si="8">IF(EXACT(K$2,$D36),$F36,"")</f>
        <v/>
      </c>
      <c r="L36" s="23">
        <f t="shared" si="8"/>
        <v>78.08</v>
      </c>
      <c r="M36" s="23" t="str">
        <f t="shared" si="8"/>
        <v/>
      </c>
      <c r="N36" s="23" t="str">
        <f t="shared" si="8"/>
        <v/>
      </c>
      <c r="O36" s="23" t="str">
        <f t="shared" si="8"/>
        <v/>
      </c>
      <c r="P36" s="6" t="s">
        <v>118</v>
      </c>
      <c r="Q36" s="7">
        <f t="shared" si="6"/>
        <v>38</v>
      </c>
      <c r="R36" s="125">
        <v>44.1</v>
      </c>
      <c r="S36" s="125">
        <v>6.93</v>
      </c>
      <c r="T36" s="125">
        <v>27.05</v>
      </c>
      <c r="U36" s="296">
        <v>0</v>
      </c>
      <c r="V36" s="301"/>
      <c r="W36" s="354">
        <f t="shared" si="3"/>
        <v>0</v>
      </c>
      <c r="X36" s="176">
        <v>0</v>
      </c>
      <c r="Y36" s="2"/>
      <c r="Z36" s="2"/>
      <c r="AA36" s="2"/>
      <c r="AB36" s="88">
        <f t="shared" si="4"/>
        <v>0</v>
      </c>
      <c r="AC36" s="312">
        <f t="shared" si="7"/>
        <v>9.9999999999999995E-7</v>
      </c>
      <c r="AD36" s="312">
        <v>7649667.6400000006</v>
      </c>
      <c r="AE36" s="312">
        <f t="shared" si="5"/>
        <v>-7649667.6399990004</v>
      </c>
      <c r="AS36" s="10"/>
    </row>
    <row r="37" spans="2:46" s="7" customFormat="1" ht="12" x14ac:dyDescent="0.25">
      <c r="B37" s="26">
        <v>420</v>
      </c>
      <c r="C37" s="24" t="s">
        <v>341</v>
      </c>
      <c r="D37" s="20" t="s">
        <v>34</v>
      </c>
      <c r="E37" s="22">
        <v>11</v>
      </c>
      <c r="F37" s="126">
        <v>779.08888888888885</v>
      </c>
      <c r="G37" s="175" t="s">
        <v>57</v>
      </c>
      <c r="H37" s="175" t="s">
        <v>58</v>
      </c>
      <c r="I37" s="175" t="s">
        <v>63</v>
      </c>
      <c r="J37" s="175" t="s">
        <v>60</v>
      </c>
      <c r="K37" s="23" t="str">
        <f t="shared" si="8"/>
        <v/>
      </c>
      <c r="L37" s="23">
        <f t="shared" si="8"/>
        <v>779.08888888888885</v>
      </c>
      <c r="M37" s="23" t="str">
        <f t="shared" si="8"/>
        <v/>
      </c>
      <c r="N37" s="23" t="str">
        <f t="shared" si="8"/>
        <v/>
      </c>
      <c r="O37" s="23" t="str">
        <f t="shared" si="8"/>
        <v/>
      </c>
      <c r="P37" s="6" t="s">
        <v>87</v>
      </c>
      <c r="Q37" s="7">
        <f t="shared" si="6"/>
        <v>39</v>
      </c>
      <c r="R37" s="296">
        <v>0</v>
      </c>
      <c r="S37" s="296">
        <v>0</v>
      </c>
      <c r="T37" s="125">
        <v>774.57777777777778</v>
      </c>
      <c r="U37" s="296">
        <v>0</v>
      </c>
      <c r="V37" s="301"/>
      <c r="W37" s="354">
        <f t="shared" si="3"/>
        <v>4.5111111111110631</v>
      </c>
      <c r="X37" s="176">
        <v>0</v>
      </c>
      <c r="Y37" s="2"/>
      <c r="Z37" s="2"/>
      <c r="AA37" s="2"/>
      <c r="AB37" s="88">
        <f t="shared" si="4"/>
        <v>0</v>
      </c>
      <c r="AC37" s="312">
        <f t="shared" si="7"/>
        <v>449540.24</v>
      </c>
      <c r="AD37" s="312">
        <v>14380846.889999999</v>
      </c>
      <c r="AE37" s="312">
        <f t="shared" si="5"/>
        <v>-13931306.649999999</v>
      </c>
      <c r="AS37" s="10"/>
    </row>
    <row r="38" spans="2:46" s="7" customFormat="1" ht="12" x14ac:dyDescent="0.25">
      <c r="B38" s="26">
        <v>430</v>
      </c>
      <c r="C38" s="24" t="s">
        <v>379</v>
      </c>
      <c r="D38" s="20" t="s">
        <v>34</v>
      </c>
      <c r="E38" s="22">
        <v>11</v>
      </c>
      <c r="F38" s="126">
        <v>136.60220994475139</v>
      </c>
      <c r="G38" s="175" t="s">
        <v>57</v>
      </c>
      <c r="H38" s="175" t="s">
        <v>58</v>
      </c>
      <c r="I38" s="175" t="s">
        <v>63</v>
      </c>
      <c r="J38" s="175" t="s">
        <v>60</v>
      </c>
      <c r="K38" s="23"/>
      <c r="L38" s="23">
        <f t="shared" si="8"/>
        <v>136.60220994475139</v>
      </c>
      <c r="M38" s="23"/>
      <c r="N38" s="23"/>
      <c r="O38" s="23"/>
      <c r="P38" s="6" t="s">
        <v>379</v>
      </c>
      <c r="Q38" s="7">
        <f t="shared" si="6"/>
        <v>40</v>
      </c>
      <c r="R38" s="296">
        <v>0</v>
      </c>
      <c r="S38" s="176">
        <v>136.60220994475139</v>
      </c>
      <c r="T38" s="296">
        <v>0</v>
      </c>
      <c r="U38" s="296">
        <v>0</v>
      </c>
      <c r="V38" s="301"/>
      <c r="W38" s="354">
        <f t="shared" si="3"/>
        <v>0</v>
      </c>
      <c r="X38" s="176">
        <v>0</v>
      </c>
      <c r="Y38" s="2"/>
      <c r="Z38" s="2"/>
      <c r="AA38" s="2"/>
      <c r="AB38" s="88">
        <f t="shared" si="4"/>
        <v>0</v>
      </c>
      <c r="AC38" s="312">
        <f t="shared" si="7"/>
        <v>141000</v>
      </c>
      <c r="AD38" s="312">
        <v>2388210.5499999998</v>
      </c>
      <c r="AE38" s="312">
        <f t="shared" si="5"/>
        <v>-2247210.5499999998</v>
      </c>
      <c r="AS38" s="10"/>
    </row>
    <row r="39" spans="2:46" s="7" customFormat="1" ht="15" customHeight="1" x14ac:dyDescent="0.25">
      <c r="B39" s="26">
        <v>480</v>
      </c>
      <c r="C39" s="27" t="s">
        <v>124</v>
      </c>
      <c r="D39" s="20" t="s">
        <v>35</v>
      </c>
      <c r="E39" s="22">
        <v>10</v>
      </c>
      <c r="F39" s="126">
        <v>588.00552486187848</v>
      </c>
      <c r="G39" s="175" t="s">
        <v>57</v>
      </c>
      <c r="H39" s="175" t="s">
        <v>50</v>
      </c>
      <c r="I39" s="175" t="s">
        <v>63</v>
      </c>
      <c r="J39" s="175" t="s">
        <v>62</v>
      </c>
      <c r="K39" s="23">
        <f t="shared" si="8"/>
        <v>588.00552486187848</v>
      </c>
      <c r="L39" s="23" t="str">
        <f t="shared" si="8"/>
        <v/>
      </c>
      <c r="M39" s="23" t="str">
        <f t="shared" si="8"/>
        <v/>
      </c>
      <c r="N39" s="23" t="str">
        <f t="shared" si="8"/>
        <v/>
      </c>
      <c r="O39" s="23" t="str">
        <f t="shared" si="8"/>
        <v/>
      </c>
      <c r="P39" s="6" t="s">
        <v>136</v>
      </c>
      <c r="Q39" s="7">
        <f t="shared" si="6"/>
        <v>41</v>
      </c>
      <c r="R39" s="125">
        <v>271.00552486187843</v>
      </c>
      <c r="S39" s="125">
        <v>119.25966850828729</v>
      </c>
      <c r="T39" s="176">
        <v>193.8563535911602</v>
      </c>
      <c r="U39" s="296">
        <v>0</v>
      </c>
      <c r="V39" s="301"/>
      <c r="W39" s="354">
        <f t="shared" si="3"/>
        <v>3.8839779005525088</v>
      </c>
      <c r="X39" s="176">
        <v>0</v>
      </c>
      <c r="Y39" s="2"/>
      <c r="Z39" s="2"/>
      <c r="AA39" s="2"/>
      <c r="AB39" s="88">
        <f t="shared" si="4"/>
        <v>0</v>
      </c>
      <c r="AC39" s="312">
        <f t="shared" si="7"/>
        <v>551474</v>
      </c>
      <c r="AD39" s="312">
        <v>8460523.959999999</v>
      </c>
      <c r="AE39" s="312">
        <f t="shared" si="5"/>
        <v>-7909049.959999999</v>
      </c>
      <c r="AS39" s="10"/>
    </row>
    <row r="40" spans="2:46" s="7" customFormat="1" ht="15" customHeight="1" x14ac:dyDescent="0.25">
      <c r="B40" s="26">
        <v>500</v>
      </c>
      <c r="C40" s="27" t="s">
        <v>125</v>
      </c>
      <c r="D40" s="20" t="s">
        <v>35</v>
      </c>
      <c r="E40" s="22">
        <v>10</v>
      </c>
      <c r="F40" s="126">
        <v>165.49444444444444</v>
      </c>
      <c r="G40" s="175" t="s">
        <v>57</v>
      </c>
      <c r="H40" s="175" t="s">
        <v>62</v>
      </c>
      <c r="I40" s="175" t="s">
        <v>62</v>
      </c>
      <c r="J40" s="175" t="s">
        <v>62</v>
      </c>
      <c r="K40" s="23">
        <f t="shared" si="8"/>
        <v>165.49444444444444</v>
      </c>
      <c r="L40" s="23" t="str">
        <f t="shared" si="8"/>
        <v/>
      </c>
      <c r="M40" s="23" t="str">
        <f t="shared" si="8"/>
        <v/>
      </c>
      <c r="N40" s="23" t="str">
        <f t="shared" si="8"/>
        <v/>
      </c>
      <c r="O40" s="23" t="str">
        <f t="shared" si="8"/>
        <v/>
      </c>
      <c r="P40" s="6" t="s">
        <v>90</v>
      </c>
      <c r="Q40" s="7">
        <f t="shared" si="6"/>
        <v>42</v>
      </c>
      <c r="R40" s="296">
        <v>0</v>
      </c>
      <c r="S40" s="296">
        <v>0</v>
      </c>
      <c r="T40" s="125">
        <v>165.49444444444444</v>
      </c>
      <c r="U40" s="296">
        <v>0</v>
      </c>
      <c r="V40" s="301"/>
      <c r="W40" s="354">
        <f t="shared" si="3"/>
        <v>0</v>
      </c>
      <c r="X40" s="176">
        <v>0</v>
      </c>
      <c r="Y40" s="2"/>
      <c r="Z40" s="2"/>
      <c r="AA40" s="2"/>
      <c r="AB40" s="88">
        <f t="shared" si="4"/>
        <v>0</v>
      </c>
      <c r="AC40" s="312">
        <f t="shared" si="7"/>
        <v>218733.81</v>
      </c>
      <c r="AD40" s="312">
        <v>2267795.6800000002</v>
      </c>
      <c r="AE40" s="312">
        <f t="shared" si="5"/>
        <v>-2049061.87</v>
      </c>
      <c r="AS40" s="10"/>
    </row>
    <row r="41" spans="2:46" s="7" customFormat="1" ht="15" customHeight="1" x14ac:dyDescent="0.25">
      <c r="B41" s="26">
        <v>510</v>
      </c>
      <c r="C41" s="27" t="s">
        <v>25</v>
      </c>
      <c r="D41" s="20" t="s">
        <v>35</v>
      </c>
      <c r="E41" s="22">
        <v>10</v>
      </c>
      <c r="F41" s="126">
        <v>819.67777777777781</v>
      </c>
      <c r="G41" s="175" t="s">
        <v>57</v>
      </c>
      <c r="H41" s="175" t="s">
        <v>50</v>
      </c>
      <c r="I41" s="175" t="s">
        <v>51</v>
      </c>
      <c r="J41" s="175" t="s">
        <v>60</v>
      </c>
      <c r="K41" s="23">
        <f t="shared" si="8"/>
        <v>819.67777777777781</v>
      </c>
      <c r="L41" s="23" t="str">
        <f t="shared" si="8"/>
        <v/>
      </c>
      <c r="M41" s="23" t="str">
        <f t="shared" si="8"/>
        <v/>
      </c>
      <c r="N41" s="23" t="str">
        <f t="shared" si="8"/>
        <v/>
      </c>
      <c r="O41" s="23" t="str">
        <f t="shared" si="8"/>
        <v/>
      </c>
      <c r="P41" s="6" t="s">
        <v>103</v>
      </c>
      <c r="Q41" s="7">
        <f t="shared" si="6"/>
        <v>43</v>
      </c>
      <c r="R41" s="125">
        <v>362.52777777777777</v>
      </c>
      <c r="S41" s="125">
        <v>190.25</v>
      </c>
      <c r="T41" s="125">
        <v>266.89999999999998</v>
      </c>
      <c r="U41" s="296">
        <v>0</v>
      </c>
      <c r="V41" s="301"/>
      <c r="W41" s="354">
        <f t="shared" si="3"/>
        <v>0</v>
      </c>
      <c r="X41" s="176">
        <v>0</v>
      </c>
      <c r="Y41" s="2"/>
      <c r="Z41" s="2"/>
      <c r="AA41" s="2"/>
      <c r="AB41" s="88">
        <f t="shared" si="4"/>
        <v>0</v>
      </c>
      <c r="AC41" s="312">
        <f t="shared" si="7"/>
        <v>180756.38</v>
      </c>
      <c r="AD41" s="312">
        <v>11742913.85</v>
      </c>
      <c r="AE41" s="312">
        <f t="shared" si="5"/>
        <v>-11562157.469999999</v>
      </c>
      <c r="AS41" s="10"/>
    </row>
    <row r="42" spans="2:46" s="7" customFormat="1" ht="15" customHeight="1" x14ac:dyDescent="0.25">
      <c r="B42" s="26">
        <v>520</v>
      </c>
      <c r="C42" s="27" t="s">
        <v>84</v>
      </c>
      <c r="D42" s="20" t="s">
        <v>35</v>
      </c>
      <c r="E42" s="22">
        <v>10</v>
      </c>
      <c r="F42" s="126">
        <v>188.13513513513513</v>
      </c>
      <c r="G42" s="175" t="s">
        <v>57</v>
      </c>
      <c r="H42" s="175" t="s">
        <v>54</v>
      </c>
      <c r="I42" s="175" t="s">
        <v>47</v>
      </c>
      <c r="J42" s="175" t="s">
        <v>47</v>
      </c>
      <c r="K42" s="23">
        <f t="shared" si="8"/>
        <v>188.13513513513513</v>
      </c>
      <c r="L42" s="23" t="str">
        <f t="shared" si="8"/>
        <v/>
      </c>
      <c r="M42" s="23" t="str">
        <f t="shared" si="8"/>
        <v/>
      </c>
      <c r="N42" s="23" t="str">
        <f t="shared" si="8"/>
        <v/>
      </c>
      <c r="O42" s="23" t="str">
        <f t="shared" si="8"/>
        <v/>
      </c>
      <c r="P42" s="6" t="s">
        <v>84</v>
      </c>
      <c r="Q42" s="7">
        <f t="shared" si="6"/>
        <v>44</v>
      </c>
      <c r="R42" s="125">
        <v>188.13513513513513</v>
      </c>
      <c r="S42" s="296">
        <v>0</v>
      </c>
      <c r="T42" s="296">
        <v>0</v>
      </c>
      <c r="U42" s="296">
        <v>0</v>
      </c>
      <c r="V42" s="301"/>
      <c r="W42" s="354">
        <f t="shared" si="3"/>
        <v>0</v>
      </c>
      <c r="X42" s="176">
        <v>0</v>
      </c>
      <c r="Y42" s="2"/>
      <c r="Z42" s="2"/>
      <c r="AA42" s="2"/>
      <c r="AB42" s="88">
        <f t="shared" si="4"/>
        <v>0</v>
      </c>
      <c r="AC42" s="312">
        <f t="shared" si="7"/>
        <v>230447</v>
      </c>
      <c r="AD42" s="312">
        <v>2731742.43</v>
      </c>
      <c r="AE42" s="312">
        <f t="shared" si="5"/>
        <v>-2501295.4300000002</v>
      </c>
      <c r="AS42" s="10"/>
    </row>
    <row r="43" spans="2:46" s="7" customFormat="1" ht="15" customHeight="1" x14ac:dyDescent="0.25">
      <c r="B43" s="26">
        <v>530</v>
      </c>
      <c r="C43" s="27" t="s">
        <v>126</v>
      </c>
      <c r="D43" s="20" t="s">
        <v>35</v>
      </c>
      <c r="E43" s="22">
        <v>10</v>
      </c>
      <c r="F43" s="126">
        <v>369.2707182320442</v>
      </c>
      <c r="G43" s="175" t="s">
        <v>57</v>
      </c>
      <c r="H43" s="175" t="s">
        <v>58</v>
      </c>
      <c r="I43" s="175" t="s">
        <v>51</v>
      </c>
      <c r="J43" s="175" t="s">
        <v>52</v>
      </c>
      <c r="K43" s="23">
        <f t="shared" si="8"/>
        <v>369.2707182320442</v>
      </c>
      <c r="L43" s="23" t="str">
        <f t="shared" si="8"/>
        <v/>
      </c>
      <c r="M43" s="23" t="str">
        <f t="shared" si="8"/>
        <v/>
      </c>
      <c r="N43" s="23" t="str">
        <f t="shared" si="8"/>
        <v/>
      </c>
      <c r="O43" s="23" t="str">
        <f t="shared" si="8"/>
        <v/>
      </c>
      <c r="P43" s="6" t="s">
        <v>81</v>
      </c>
      <c r="Q43" s="7">
        <f t="shared" si="6"/>
        <v>45</v>
      </c>
      <c r="R43" s="125">
        <v>369.2707182320442</v>
      </c>
      <c r="S43" s="296">
        <v>0</v>
      </c>
      <c r="T43" s="296">
        <v>0</v>
      </c>
      <c r="U43" s="296">
        <v>0</v>
      </c>
      <c r="V43" s="301"/>
      <c r="W43" s="354">
        <f t="shared" si="3"/>
        <v>0</v>
      </c>
      <c r="X43" s="176">
        <v>0</v>
      </c>
      <c r="Y43" s="2"/>
      <c r="Z43" s="2"/>
      <c r="AA43" s="2"/>
      <c r="AB43" s="88">
        <f t="shared" si="4"/>
        <v>0</v>
      </c>
      <c r="AC43" s="312">
        <f t="shared" si="7"/>
        <v>247958</v>
      </c>
      <c r="AD43" s="312">
        <v>5002519.0199999996</v>
      </c>
      <c r="AE43" s="312">
        <f t="shared" si="5"/>
        <v>-4754561.0199999996</v>
      </c>
      <c r="AS43" s="10"/>
    </row>
    <row r="44" spans="2:46" s="7" customFormat="1" ht="15" customHeight="1" x14ac:dyDescent="0.25">
      <c r="B44" s="26">
        <v>540</v>
      </c>
      <c r="C44" s="27" t="s">
        <v>26</v>
      </c>
      <c r="D44" s="20" t="s">
        <v>35</v>
      </c>
      <c r="E44" s="22">
        <v>10</v>
      </c>
      <c r="F44" s="126">
        <v>354.05555555555554</v>
      </c>
      <c r="G44" s="175" t="s">
        <v>57</v>
      </c>
      <c r="H44" s="175" t="s">
        <v>50</v>
      </c>
      <c r="I44" s="175" t="s">
        <v>51</v>
      </c>
      <c r="J44" s="175" t="s">
        <v>60</v>
      </c>
      <c r="K44" s="23">
        <f t="shared" si="8"/>
        <v>354.05555555555554</v>
      </c>
      <c r="L44" s="23" t="str">
        <f t="shared" si="8"/>
        <v/>
      </c>
      <c r="M44" s="23" t="str">
        <f t="shared" si="8"/>
        <v/>
      </c>
      <c r="N44" s="23" t="str">
        <f t="shared" si="8"/>
        <v/>
      </c>
      <c r="O44" s="23" t="str">
        <f t="shared" si="8"/>
        <v/>
      </c>
      <c r="P44" s="30" t="s">
        <v>71</v>
      </c>
      <c r="Q44" s="7">
        <f t="shared" si="6"/>
        <v>46</v>
      </c>
      <c r="R44" s="296">
        <v>0</v>
      </c>
      <c r="S44" s="296">
        <v>0</v>
      </c>
      <c r="T44" s="125">
        <v>354.05555555555554</v>
      </c>
      <c r="U44" s="296">
        <v>0</v>
      </c>
      <c r="V44" s="301"/>
      <c r="W44" s="354">
        <f t="shared" si="3"/>
        <v>0</v>
      </c>
      <c r="X44" s="176">
        <v>0</v>
      </c>
      <c r="Y44" s="2"/>
      <c r="Z44" s="2"/>
      <c r="AA44" s="2"/>
      <c r="AB44" s="88">
        <f t="shared" si="4"/>
        <v>0</v>
      </c>
      <c r="AC44" s="312">
        <f t="shared" si="7"/>
        <v>223822.2</v>
      </c>
      <c r="AD44" s="312">
        <v>3868742.9299999997</v>
      </c>
      <c r="AE44" s="312">
        <f t="shared" si="5"/>
        <v>-3644920.7299999995</v>
      </c>
      <c r="AS44" s="10"/>
    </row>
    <row r="45" spans="2:46" s="7" customFormat="1" ht="15" customHeight="1" x14ac:dyDescent="0.25">
      <c r="B45" s="26">
        <v>550</v>
      </c>
      <c r="C45" s="27" t="s">
        <v>127</v>
      </c>
      <c r="D45" s="20" t="s">
        <v>35</v>
      </c>
      <c r="E45" s="22">
        <v>10</v>
      </c>
      <c r="F45" s="126">
        <v>176.916666666667</v>
      </c>
      <c r="G45" s="175" t="s">
        <v>57</v>
      </c>
      <c r="H45" s="175" t="s">
        <v>46</v>
      </c>
      <c r="I45" s="175" t="s">
        <v>47</v>
      </c>
      <c r="J45" s="175" t="s">
        <v>47</v>
      </c>
      <c r="K45" s="23">
        <f t="shared" si="8"/>
        <v>176.916666666667</v>
      </c>
      <c r="L45" s="23" t="str">
        <f t="shared" si="8"/>
        <v/>
      </c>
      <c r="M45" s="23" t="str">
        <f t="shared" si="8"/>
        <v/>
      </c>
      <c r="N45" s="23" t="str">
        <f t="shared" si="8"/>
        <v/>
      </c>
      <c r="O45" s="23" t="str">
        <f t="shared" si="8"/>
        <v/>
      </c>
      <c r="P45" s="6" t="s">
        <v>102</v>
      </c>
      <c r="Q45" s="7">
        <f t="shared" si="6"/>
        <v>47</v>
      </c>
      <c r="R45" s="125">
        <v>135.916666666667</v>
      </c>
      <c r="S45" s="125">
        <v>41</v>
      </c>
      <c r="T45" s="296">
        <v>0</v>
      </c>
      <c r="U45" s="296">
        <v>0</v>
      </c>
      <c r="V45" s="301"/>
      <c r="W45" s="354">
        <f t="shared" si="3"/>
        <v>0</v>
      </c>
      <c r="X45" s="176">
        <v>0</v>
      </c>
      <c r="Y45" s="2"/>
      <c r="Z45" s="2"/>
      <c r="AA45" s="2"/>
      <c r="AB45" s="88">
        <f t="shared" si="4"/>
        <v>0</v>
      </c>
      <c r="AC45" s="312">
        <f t="shared" si="7"/>
        <v>304582</v>
      </c>
      <c r="AD45" s="312">
        <v>2501787</v>
      </c>
      <c r="AE45" s="312">
        <f t="shared" si="5"/>
        <v>-2197205</v>
      </c>
      <c r="AS45" s="10"/>
    </row>
    <row r="46" spans="2:46" s="7" customFormat="1" ht="15" customHeight="1" x14ac:dyDescent="0.25">
      <c r="B46" s="26">
        <v>560</v>
      </c>
      <c r="C46" s="27" t="s">
        <v>27</v>
      </c>
      <c r="D46" s="20" t="s">
        <v>35</v>
      </c>
      <c r="E46" s="22">
        <v>10</v>
      </c>
      <c r="F46" s="126">
        <v>727.13</v>
      </c>
      <c r="G46" s="175" t="s">
        <v>57</v>
      </c>
      <c r="H46" s="175" t="s">
        <v>62</v>
      </c>
      <c r="I46" s="175" t="s">
        <v>62</v>
      </c>
      <c r="J46" s="175" t="s">
        <v>62</v>
      </c>
      <c r="K46" s="23">
        <f t="shared" si="8"/>
        <v>727.13</v>
      </c>
      <c r="L46" s="23" t="str">
        <f t="shared" si="8"/>
        <v/>
      </c>
      <c r="M46" s="23" t="str">
        <f t="shared" si="8"/>
        <v/>
      </c>
      <c r="N46" s="23" t="str">
        <f t="shared" si="8"/>
        <v/>
      </c>
      <c r="O46" s="23" t="str">
        <f t="shared" si="8"/>
        <v/>
      </c>
      <c r="P46" s="6" t="s">
        <v>111</v>
      </c>
      <c r="Q46" s="7">
        <f t="shared" si="6"/>
        <v>48</v>
      </c>
      <c r="R46" s="125">
        <v>382.47</v>
      </c>
      <c r="S46" s="125">
        <v>138.79</v>
      </c>
      <c r="T46" s="125">
        <v>205.87</v>
      </c>
      <c r="U46" s="296">
        <v>0</v>
      </c>
      <c r="V46" s="301"/>
      <c r="W46" s="354">
        <f t="shared" si="3"/>
        <v>0</v>
      </c>
      <c r="X46" s="176">
        <v>0</v>
      </c>
      <c r="Y46" s="2"/>
      <c r="Z46" s="2"/>
      <c r="AA46" s="2"/>
      <c r="AB46" s="88">
        <f t="shared" si="4"/>
        <v>0</v>
      </c>
      <c r="AC46" s="312">
        <f t="shared" si="7"/>
        <v>1281968.33</v>
      </c>
      <c r="AD46" s="316">
        <v>10410939.970000001</v>
      </c>
      <c r="AE46" s="312">
        <f t="shared" si="5"/>
        <v>-9128971.6400000006</v>
      </c>
      <c r="AS46" s="10"/>
    </row>
    <row r="47" spans="2:46" s="7" customFormat="1" ht="15" customHeight="1" x14ac:dyDescent="0.25">
      <c r="B47" s="26">
        <v>570</v>
      </c>
      <c r="C47" s="27" t="s">
        <v>350</v>
      </c>
      <c r="D47" s="20" t="s">
        <v>35</v>
      </c>
      <c r="E47" s="22">
        <v>10</v>
      </c>
      <c r="F47" s="126">
        <v>190.0888888888889</v>
      </c>
      <c r="G47" s="175" t="s">
        <v>57</v>
      </c>
      <c r="H47" s="175" t="s">
        <v>62</v>
      </c>
      <c r="I47" s="175" t="s">
        <v>62</v>
      </c>
      <c r="J47" s="175" t="s">
        <v>62</v>
      </c>
      <c r="K47" s="23">
        <f t="shared" si="8"/>
        <v>190.0888888888889</v>
      </c>
      <c r="L47" s="23" t="str">
        <f t="shared" si="8"/>
        <v/>
      </c>
      <c r="M47" s="23" t="str">
        <f t="shared" si="8"/>
        <v/>
      </c>
      <c r="N47" s="23" t="str">
        <f t="shared" si="8"/>
        <v/>
      </c>
      <c r="O47" s="23" t="str">
        <f t="shared" si="8"/>
        <v/>
      </c>
      <c r="P47" s="6" t="s">
        <v>356</v>
      </c>
      <c r="Q47" s="7">
        <f t="shared" si="6"/>
        <v>49</v>
      </c>
      <c r="R47" s="296">
        <v>0</v>
      </c>
      <c r="S47" s="296">
        <v>0</v>
      </c>
      <c r="T47" s="125">
        <v>190.0888888888889</v>
      </c>
      <c r="U47" s="296">
        <v>0</v>
      </c>
      <c r="V47" s="301"/>
      <c r="W47" s="354">
        <f t="shared" si="3"/>
        <v>0</v>
      </c>
      <c r="X47" s="176">
        <v>0</v>
      </c>
      <c r="Z47" s="2"/>
      <c r="AA47" s="2"/>
      <c r="AB47" s="88">
        <f t="shared" si="4"/>
        <v>0</v>
      </c>
      <c r="AC47" s="312">
        <f t="shared" si="7"/>
        <v>84000</v>
      </c>
      <c r="AD47" s="312">
        <v>3387149.2399999998</v>
      </c>
      <c r="AE47" s="312">
        <f t="shared" si="5"/>
        <v>-3303149.2399999998</v>
      </c>
      <c r="AS47" s="10"/>
    </row>
    <row r="48" spans="2:46" s="7" customFormat="1" ht="15" customHeight="1" x14ac:dyDescent="0.25">
      <c r="B48" s="26">
        <v>580</v>
      </c>
      <c r="C48" s="27" t="s">
        <v>28</v>
      </c>
      <c r="D48" s="20" t="s">
        <v>35</v>
      </c>
      <c r="E48" s="22">
        <v>10</v>
      </c>
      <c r="F48" s="126">
        <v>368.0888888888889</v>
      </c>
      <c r="G48" s="175" t="s">
        <v>57</v>
      </c>
      <c r="H48" s="175" t="s">
        <v>56</v>
      </c>
      <c r="I48" s="175" t="s">
        <v>52</v>
      </c>
      <c r="J48" s="175" t="s">
        <v>47</v>
      </c>
      <c r="K48" s="23">
        <f t="shared" si="8"/>
        <v>368.0888888888889</v>
      </c>
      <c r="L48" s="23" t="str">
        <f t="shared" si="8"/>
        <v/>
      </c>
      <c r="M48" s="23" t="str">
        <f t="shared" si="8"/>
        <v/>
      </c>
      <c r="N48" s="23" t="str">
        <f t="shared" si="8"/>
        <v/>
      </c>
      <c r="O48" s="23" t="str">
        <f t="shared" si="8"/>
        <v/>
      </c>
      <c r="P48" s="6" t="s">
        <v>70</v>
      </c>
      <c r="Q48" s="7">
        <f t="shared" si="6"/>
        <v>50</v>
      </c>
      <c r="R48" s="296">
        <v>0</v>
      </c>
      <c r="S48" s="176">
        <v>142.12222222222223</v>
      </c>
      <c r="T48" s="125">
        <v>225.96666666666667</v>
      </c>
      <c r="U48" s="296">
        <v>0</v>
      </c>
      <c r="V48" s="301"/>
      <c r="W48" s="354">
        <f t="shared" si="3"/>
        <v>0</v>
      </c>
      <c r="X48" s="176">
        <v>0</v>
      </c>
      <c r="Y48" s="2"/>
      <c r="Z48" s="2"/>
      <c r="AA48" s="2"/>
      <c r="AB48" s="88">
        <f t="shared" si="4"/>
        <v>0</v>
      </c>
      <c r="AC48" s="312">
        <f t="shared" si="7"/>
        <v>277511.45</v>
      </c>
      <c r="AD48" s="312">
        <v>4073211.67</v>
      </c>
      <c r="AE48" s="312">
        <f t="shared" si="5"/>
        <v>-3795700.2199999997</v>
      </c>
      <c r="AT48" s="10"/>
    </row>
    <row r="49" spans="2:46" s="7" customFormat="1" ht="15" customHeight="1" x14ac:dyDescent="0.25">
      <c r="B49" s="26">
        <v>590</v>
      </c>
      <c r="C49" s="27" t="s">
        <v>85</v>
      </c>
      <c r="D49" s="20" t="s">
        <v>35</v>
      </c>
      <c r="E49" s="22">
        <v>10</v>
      </c>
      <c r="F49" s="126">
        <v>573.20000000000005</v>
      </c>
      <c r="G49" s="175" t="s">
        <v>57</v>
      </c>
      <c r="H49" s="175" t="s">
        <v>50</v>
      </c>
      <c r="I49" s="175" t="s">
        <v>51</v>
      </c>
      <c r="J49" s="175" t="s">
        <v>52</v>
      </c>
      <c r="K49" s="23">
        <f t="shared" si="8"/>
        <v>573.20000000000005</v>
      </c>
      <c r="L49" s="23" t="str">
        <f t="shared" si="8"/>
        <v/>
      </c>
      <c r="M49" s="23" t="str">
        <f t="shared" si="8"/>
        <v/>
      </c>
      <c r="N49" s="23" t="str">
        <f t="shared" si="8"/>
        <v/>
      </c>
      <c r="O49" s="23" t="str">
        <f t="shared" si="8"/>
        <v/>
      </c>
      <c r="P49" s="6" t="s">
        <v>85</v>
      </c>
      <c r="Q49" s="7">
        <f t="shared" si="6"/>
        <v>51</v>
      </c>
      <c r="R49" s="125">
        <v>453.79</v>
      </c>
      <c r="S49" s="125">
        <v>116.01</v>
      </c>
      <c r="T49" s="296">
        <v>0</v>
      </c>
      <c r="U49" s="296">
        <v>0</v>
      </c>
      <c r="V49" s="301"/>
      <c r="W49" s="354">
        <f t="shared" si="3"/>
        <v>3.3999999999999773</v>
      </c>
      <c r="X49" s="176">
        <v>0</v>
      </c>
      <c r="Y49" s="2"/>
      <c r="Z49" s="2"/>
      <c r="AA49" s="2"/>
      <c r="AB49" s="88">
        <f t="shared" si="4"/>
        <v>0</v>
      </c>
      <c r="AC49" s="312">
        <f t="shared" si="7"/>
        <v>367009.23</v>
      </c>
      <c r="AD49" s="312">
        <v>8513316.5700000003</v>
      </c>
      <c r="AE49" s="312">
        <f t="shared" si="5"/>
        <v>-8146307.3399999999</v>
      </c>
      <c r="AT49" s="10"/>
    </row>
    <row r="50" spans="2:46" s="7" customFormat="1" ht="15" customHeight="1" x14ac:dyDescent="0.25">
      <c r="B50" s="26">
        <v>600</v>
      </c>
      <c r="C50" s="27" t="s">
        <v>340</v>
      </c>
      <c r="D50" s="20" t="s">
        <v>35</v>
      </c>
      <c r="E50" s="22">
        <v>10</v>
      </c>
      <c r="F50" s="126">
        <v>234.85561497326202</v>
      </c>
      <c r="G50" s="175" t="s">
        <v>64</v>
      </c>
      <c r="H50" s="175" t="s">
        <v>50</v>
      </c>
      <c r="I50" s="175" t="s">
        <v>51</v>
      </c>
      <c r="J50" s="175" t="s">
        <v>47</v>
      </c>
      <c r="K50" s="23">
        <f t="shared" si="8"/>
        <v>234.85561497326202</v>
      </c>
      <c r="L50" s="23" t="str">
        <f t="shared" si="8"/>
        <v/>
      </c>
      <c r="M50" s="23" t="str">
        <f t="shared" si="8"/>
        <v/>
      </c>
      <c r="N50" s="23" t="str">
        <f t="shared" si="8"/>
        <v/>
      </c>
      <c r="O50" s="23" t="str">
        <f t="shared" si="8"/>
        <v/>
      </c>
      <c r="P50" s="6" t="s">
        <v>96</v>
      </c>
      <c r="Q50" s="7">
        <f t="shared" si="6"/>
        <v>52</v>
      </c>
      <c r="R50" s="296">
        <v>0</v>
      </c>
      <c r="S50" s="125">
        <v>234.85561497326202</v>
      </c>
      <c r="T50" s="296">
        <v>0</v>
      </c>
      <c r="U50" s="296">
        <v>0</v>
      </c>
      <c r="V50" s="301"/>
      <c r="W50" s="354">
        <f t="shared" si="3"/>
        <v>0</v>
      </c>
      <c r="X50" s="176">
        <v>0</v>
      </c>
      <c r="Y50" s="2"/>
      <c r="Z50" s="2"/>
      <c r="AA50" s="2"/>
      <c r="AB50" s="88">
        <f t="shared" si="4"/>
        <v>0</v>
      </c>
      <c r="AC50" s="312">
        <f t="shared" si="7"/>
        <v>165635</v>
      </c>
      <c r="AD50" s="312">
        <v>3568402.99</v>
      </c>
      <c r="AE50" s="312">
        <f t="shared" si="5"/>
        <v>-3402767.99</v>
      </c>
      <c r="AT50" s="10"/>
    </row>
    <row r="51" spans="2:46" s="7" customFormat="1" ht="15" customHeight="1" x14ac:dyDescent="0.25">
      <c r="B51" s="26">
        <v>610</v>
      </c>
      <c r="C51" s="27" t="s">
        <v>351</v>
      </c>
      <c r="D51" s="20" t="s">
        <v>35</v>
      </c>
      <c r="E51" s="22">
        <v>10</v>
      </c>
      <c r="F51" s="126">
        <v>1965.3494623655913</v>
      </c>
      <c r="G51" s="175" t="s">
        <v>64</v>
      </c>
      <c r="H51" s="175" t="s">
        <v>58</v>
      </c>
      <c r="I51" s="175" t="s">
        <v>63</v>
      </c>
      <c r="J51" s="175" t="s">
        <v>52</v>
      </c>
      <c r="K51" s="23">
        <f t="shared" si="8"/>
        <v>1965.3494623655913</v>
      </c>
      <c r="L51" s="23" t="str">
        <f t="shared" si="8"/>
        <v/>
      </c>
      <c r="M51" s="23" t="str">
        <f t="shared" si="8"/>
        <v/>
      </c>
      <c r="N51" s="23" t="str">
        <f t="shared" si="8"/>
        <v/>
      </c>
      <c r="O51" s="23" t="str">
        <f t="shared" si="8"/>
        <v/>
      </c>
      <c r="P51" s="30" t="s">
        <v>135</v>
      </c>
      <c r="Q51" s="7">
        <f t="shared" si="6"/>
        <v>53</v>
      </c>
      <c r="R51" s="125">
        <v>1053.016129032258</v>
      </c>
      <c r="S51" s="125">
        <v>558.93010752688178</v>
      </c>
      <c r="T51" s="176">
        <v>345.95698924731181</v>
      </c>
      <c r="U51" s="296">
        <v>0</v>
      </c>
      <c r="V51" s="301"/>
      <c r="W51" s="354">
        <f t="shared" si="3"/>
        <v>7.4462365591396065</v>
      </c>
      <c r="X51" s="176">
        <v>0</v>
      </c>
      <c r="Y51" s="2"/>
      <c r="Z51" s="2"/>
      <c r="AA51" s="2"/>
      <c r="AB51" s="88">
        <f t="shared" si="4"/>
        <v>0</v>
      </c>
      <c r="AC51" s="312">
        <f t="shared" si="7"/>
        <v>2749858.1500000004</v>
      </c>
      <c r="AD51" s="312">
        <v>19429751.59</v>
      </c>
      <c r="AE51" s="312">
        <f t="shared" si="5"/>
        <v>-16679893.439999999</v>
      </c>
      <c r="AT51" s="10"/>
    </row>
    <row r="52" spans="2:46" s="7" customFormat="1" ht="15" customHeight="1" x14ac:dyDescent="0.25">
      <c r="B52" s="26">
        <v>620</v>
      </c>
      <c r="C52" s="27" t="s">
        <v>352</v>
      </c>
      <c r="D52" s="20" t="s">
        <v>35</v>
      </c>
      <c r="E52" s="22">
        <v>10</v>
      </c>
      <c r="F52" s="126">
        <v>198.58333333333334</v>
      </c>
      <c r="G52" s="175" t="s">
        <v>64</v>
      </c>
      <c r="H52" s="175"/>
      <c r="I52" s="175"/>
      <c r="J52" s="175"/>
      <c r="K52" s="23">
        <f t="shared" si="8"/>
        <v>198.58333333333334</v>
      </c>
      <c r="L52" s="23" t="str">
        <f t="shared" si="8"/>
        <v/>
      </c>
      <c r="M52" s="23" t="str">
        <f t="shared" si="8"/>
        <v/>
      </c>
      <c r="N52" s="23" t="str">
        <f t="shared" si="8"/>
        <v/>
      </c>
      <c r="O52" s="23" t="str">
        <f t="shared" si="8"/>
        <v/>
      </c>
      <c r="P52" s="30" t="s">
        <v>354</v>
      </c>
      <c r="Q52" s="7">
        <f t="shared" si="6"/>
        <v>54</v>
      </c>
      <c r="R52" s="296">
        <v>0</v>
      </c>
      <c r="S52" s="296">
        <v>0</v>
      </c>
      <c r="T52" s="125">
        <v>198.58333333333334</v>
      </c>
      <c r="U52" s="296">
        <v>0</v>
      </c>
      <c r="V52" s="301"/>
      <c r="W52" s="354">
        <f t="shared" si="3"/>
        <v>0</v>
      </c>
      <c r="X52" s="176">
        <v>0</v>
      </c>
      <c r="Y52" s="2"/>
      <c r="Z52" s="2"/>
      <c r="AA52" s="2"/>
      <c r="AB52" s="88">
        <f t="shared" si="4"/>
        <v>0</v>
      </c>
      <c r="AC52" s="312">
        <f t="shared" si="7"/>
        <v>1100792</v>
      </c>
      <c r="AD52" s="312">
        <v>2744469.99</v>
      </c>
      <c r="AE52" s="312">
        <f t="shared" si="5"/>
        <v>-1643677.9900000002</v>
      </c>
      <c r="AT52" s="10"/>
    </row>
    <row r="53" spans="2:46" s="7" customFormat="1" ht="15" customHeight="1" x14ac:dyDescent="0.25">
      <c r="B53" s="26">
        <v>630</v>
      </c>
      <c r="C53" s="27" t="s">
        <v>353</v>
      </c>
      <c r="D53" s="20" t="s">
        <v>35</v>
      </c>
      <c r="E53" s="22">
        <v>10</v>
      </c>
      <c r="F53" s="126">
        <v>210.68160427807487</v>
      </c>
      <c r="G53" s="175" t="s">
        <v>64</v>
      </c>
      <c r="H53" s="175"/>
      <c r="I53" s="175"/>
      <c r="J53" s="175"/>
      <c r="K53" s="23">
        <f t="shared" si="8"/>
        <v>210.68160427807487</v>
      </c>
      <c r="L53" s="23" t="str">
        <f t="shared" si="8"/>
        <v/>
      </c>
      <c r="M53" s="23" t="str">
        <f t="shared" si="8"/>
        <v/>
      </c>
      <c r="N53" s="23" t="str">
        <f>IF(EXACT(N$2,$D53),$F53,"")</f>
        <v/>
      </c>
      <c r="O53" s="23" t="str">
        <f t="shared" si="8"/>
        <v/>
      </c>
      <c r="P53" s="30" t="s">
        <v>355</v>
      </c>
      <c r="Q53" s="7">
        <f t="shared" si="6"/>
        <v>55</v>
      </c>
      <c r="R53" s="296">
        <v>0</v>
      </c>
      <c r="S53" s="125">
        <v>75.459999999999994</v>
      </c>
      <c r="T53" s="176">
        <v>135.12</v>
      </c>
      <c r="U53" s="296">
        <v>0</v>
      </c>
      <c r="V53" s="301"/>
      <c r="W53" s="354">
        <f t="shared" si="3"/>
        <v>0.10160427807488759</v>
      </c>
      <c r="X53" s="176">
        <v>0</v>
      </c>
      <c r="Y53" s="2"/>
      <c r="Z53" s="2"/>
      <c r="AA53" s="2"/>
      <c r="AB53" s="88">
        <f t="shared" si="4"/>
        <v>0</v>
      </c>
      <c r="AC53" s="312">
        <f t="shared" si="7"/>
        <v>9.9999999999999995E-7</v>
      </c>
      <c r="AD53" s="312">
        <v>3338104.86</v>
      </c>
      <c r="AE53" s="312">
        <f t="shared" si="5"/>
        <v>-3338104.8599990001</v>
      </c>
      <c r="AT53" s="10"/>
    </row>
    <row r="54" spans="2:46" s="7" customFormat="1" ht="15" customHeight="1" x14ac:dyDescent="0.25">
      <c r="B54" s="26">
        <v>640</v>
      </c>
      <c r="C54" s="27" t="s">
        <v>367</v>
      </c>
      <c r="D54" s="20" t="s">
        <v>35</v>
      </c>
      <c r="E54" s="22">
        <v>10</v>
      </c>
      <c r="F54" s="126">
        <v>270.36464088397787</v>
      </c>
      <c r="G54" s="175" t="s">
        <v>64</v>
      </c>
      <c r="H54" s="175"/>
      <c r="I54" s="175"/>
      <c r="J54" s="175"/>
      <c r="K54" s="23">
        <f t="shared" si="8"/>
        <v>270.36464088397787</v>
      </c>
      <c r="L54" s="23"/>
      <c r="M54" s="23"/>
      <c r="N54" s="23"/>
      <c r="O54" s="23"/>
      <c r="P54" s="30" t="s">
        <v>368</v>
      </c>
      <c r="Q54" s="7">
        <f t="shared" si="6"/>
        <v>56</v>
      </c>
      <c r="R54" s="296">
        <v>0</v>
      </c>
      <c r="S54" s="296">
        <v>0</v>
      </c>
      <c r="T54" s="125">
        <v>269.21546961325964</v>
      </c>
      <c r="U54" s="296">
        <v>0</v>
      </c>
      <c r="V54" s="301"/>
      <c r="W54" s="354">
        <f t="shared" si="3"/>
        <v>1.1491712707182273</v>
      </c>
      <c r="X54" s="176">
        <v>0</v>
      </c>
      <c r="Y54" s="2"/>
      <c r="Z54" s="2"/>
      <c r="AA54" s="2"/>
      <c r="AB54" s="88">
        <f t="shared" si="4"/>
        <v>0</v>
      </c>
      <c r="AC54" s="312">
        <f t="shared" si="7"/>
        <v>610643</v>
      </c>
      <c r="AD54" s="312">
        <v>3791916.96</v>
      </c>
      <c r="AE54" s="312">
        <f t="shared" si="5"/>
        <v>-3181273.96</v>
      </c>
      <c r="AT54" s="10"/>
    </row>
    <row r="55" spans="2:46" s="7" customFormat="1" ht="15" customHeight="1" x14ac:dyDescent="0.25">
      <c r="B55" s="26">
        <v>650</v>
      </c>
      <c r="C55" s="27" t="s">
        <v>416</v>
      </c>
      <c r="D55" s="20" t="s">
        <v>35</v>
      </c>
      <c r="E55" s="22">
        <v>10</v>
      </c>
      <c r="F55" s="126">
        <v>220.61111111111111</v>
      </c>
      <c r="G55" s="175" t="s">
        <v>64</v>
      </c>
      <c r="H55" s="175"/>
      <c r="I55" s="175"/>
      <c r="J55" s="175"/>
      <c r="K55" s="23">
        <f t="shared" si="8"/>
        <v>220.61111111111111</v>
      </c>
      <c r="L55" s="23"/>
      <c r="M55" s="23"/>
      <c r="N55" s="23"/>
      <c r="O55" s="23"/>
      <c r="P55" s="30" t="s">
        <v>382</v>
      </c>
      <c r="Q55" s="7">
        <f t="shared" si="6"/>
        <v>57</v>
      </c>
      <c r="R55" s="296">
        <v>0</v>
      </c>
      <c r="S55" s="296">
        <v>0</v>
      </c>
      <c r="T55" s="125">
        <v>220.61111111111111</v>
      </c>
      <c r="U55" s="296">
        <v>0</v>
      </c>
      <c r="V55" s="301"/>
      <c r="W55" s="354">
        <f t="shared" si="3"/>
        <v>0</v>
      </c>
      <c r="X55" s="176">
        <v>0</v>
      </c>
      <c r="Y55" s="2"/>
      <c r="Z55" s="2"/>
      <c r="AA55" s="2"/>
      <c r="AB55" s="88">
        <f t="shared" si="4"/>
        <v>0</v>
      </c>
      <c r="AC55" s="312">
        <f t="shared" si="7"/>
        <v>535289.07999999996</v>
      </c>
      <c r="AD55" s="312">
        <v>2767230.6600000006</v>
      </c>
      <c r="AE55" s="312">
        <f t="shared" si="5"/>
        <v>-2231941.5800000005</v>
      </c>
      <c r="AT55" s="10"/>
    </row>
    <row r="56" spans="2:46" s="7" customFormat="1" ht="15" customHeight="1" x14ac:dyDescent="0.25">
      <c r="B56" s="26">
        <v>660</v>
      </c>
      <c r="C56" s="27" t="s">
        <v>417</v>
      </c>
      <c r="D56" s="20" t="s">
        <v>35</v>
      </c>
      <c r="E56" s="22">
        <v>10</v>
      </c>
      <c r="F56" s="126">
        <v>163.20430107526883</v>
      </c>
      <c r="G56" s="175" t="s">
        <v>64</v>
      </c>
      <c r="H56" s="175"/>
      <c r="I56" s="175"/>
      <c r="J56" s="175"/>
      <c r="K56" s="23">
        <f t="shared" si="8"/>
        <v>163.20430107526883</v>
      </c>
      <c r="L56" s="23"/>
      <c r="M56" s="23"/>
      <c r="N56" s="23"/>
      <c r="O56" s="23"/>
      <c r="P56" s="30" t="s">
        <v>380</v>
      </c>
      <c r="Q56" s="7">
        <f t="shared" si="6"/>
        <v>58</v>
      </c>
      <c r="R56" s="296">
        <v>0</v>
      </c>
      <c r="S56" s="296">
        <v>0</v>
      </c>
      <c r="T56" s="176">
        <v>163.20430107526883</v>
      </c>
      <c r="U56" s="296">
        <v>0</v>
      </c>
      <c r="V56" s="301"/>
      <c r="W56" s="354">
        <f t="shared" si="3"/>
        <v>0</v>
      </c>
      <c r="X56" s="176">
        <v>0</v>
      </c>
      <c r="Y56" s="2"/>
      <c r="Z56" s="2"/>
      <c r="AA56" s="2"/>
      <c r="AB56" s="88">
        <f t="shared" si="4"/>
        <v>0</v>
      </c>
      <c r="AC56" s="312">
        <f t="shared" si="7"/>
        <v>144369.64000000001</v>
      </c>
      <c r="AD56" s="312">
        <v>2357347.7399999998</v>
      </c>
      <c r="AE56" s="312">
        <f t="shared" si="5"/>
        <v>-2212978.0999999996</v>
      </c>
      <c r="AT56" s="10"/>
    </row>
    <row r="57" spans="2:46" s="7" customFormat="1" ht="24" x14ac:dyDescent="0.25">
      <c r="B57" s="26">
        <v>671</v>
      </c>
      <c r="C57" s="27" t="s">
        <v>418</v>
      </c>
      <c r="D57" s="20" t="s">
        <v>35</v>
      </c>
      <c r="E57" s="22">
        <v>10</v>
      </c>
      <c r="F57" s="126">
        <v>1128.6560846560847</v>
      </c>
      <c r="G57" s="175" t="s">
        <v>64</v>
      </c>
      <c r="H57" s="175"/>
      <c r="I57" s="175"/>
      <c r="J57" s="175"/>
      <c r="K57" s="23">
        <f t="shared" si="8"/>
        <v>1128.6560846560847</v>
      </c>
      <c r="L57" s="23"/>
      <c r="M57" s="23"/>
      <c r="N57" s="23"/>
      <c r="O57" s="23"/>
      <c r="P57" s="302" t="s">
        <v>381</v>
      </c>
      <c r="Q57" s="7">
        <f t="shared" si="6"/>
        <v>59</v>
      </c>
      <c r="R57" s="125">
        <v>920.61904761904759</v>
      </c>
      <c r="S57" s="296">
        <v>201.39682539682539</v>
      </c>
      <c r="T57" s="296">
        <v>0</v>
      </c>
      <c r="U57" s="296">
        <v>0</v>
      </c>
      <c r="V57" s="301"/>
      <c r="W57" s="354">
        <f t="shared" si="3"/>
        <v>6.6402116402116462</v>
      </c>
      <c r="X57" s="176">
        <v>0</v>
      </c>
      <c r="Y57" s="2"/>
      <c r="Z57" s="2"/>
      <c r="AA57" s="2"/>
      <c r="AB57" s="88">
        <f t="shared" si="4"/>
        <v>0</v>
      </c>
      <c r="AC57" s="312">
        <f t="shared" si="7"/>
        <v>448944</v>
      </c>
      <c r="AD57" s="312">
        <v>11231191.989999998</v>
      </c>
      <c r="AE57" s="312">
        <f t="shared" si="5"/>
        <v>-10782247.989999998</v>
      </c>
      <c r="AT57" s="10"/>
    </row>
    <row r="58" spans="2:46" s="7" customFormat="1" ht="24" x14ac:dyDescent="0.25">
      <c r="B58" s="26">
        <v>680</v>
      </c>
      <c r="C58" s="27" t="s">
        <v>407</v>
      </c>
      <c r="D58" s="20" t="s">
        <v>35</v>
      </c>
      <c r="E58" s="22">
        <v>10</v>
      </c>
      <c r="F58" s="126">
        <v>178.40217391304347</v>
      </c>
      <c r="G58" s="175" t="s">
        <v>64</v>
      </c>
      <c r="H58" s="175"/>
      <c r="I58" s="175"/>
      <c r="J58" s="175"/>
      <c r="K58" s="23">
        <f t="shared" si="8"/>
        <v>178.40217391304347</v>
      </c>
      <c r="L58" s="23"/>
      <c r="M58" s="23"/>
      <c r="N58" s="23"/>
      <c r="O58" s="23"/>
      <c r="P58" s="184" t="s">
        <v>407</v>
      </c>
      <c r="Q58" s="7">
        <f t="shared" si="6"/>
        <v>60</v>
      </c>
      <c r="R58" s="125">
        <v>178.40217391304347</v>
      </c>
      <c r="S58" s="296">
        <v>0</v>
      </c>
      <c r="T58" s="296">
        <v>0</v>
      </c>
      <c r="U58" s="296">
        <v>0</v>
      </c>
      <c r="V58" s="301"/>
      <c r="W58" s="354">
        <f t="shared" si="3"/>
        <v>0</v>
      </c>
      <c r="X58" s="176">
        <v>0</v>
      </c>
      <c r="Y58" s="2"/>
      <c r="Z58" s="2"/>
      <c r="AA58" s="2"/>
      <c r="AB58" s="88">
        <f t="shared" si="4"/>
        <v>0</v>
      </c>
      <c r="AC58" s="312">
        <f t="shared" ref="AC58" si="9">VLOOKUP(90000,ALLLOCPAR,Q58,FALSE)</f>
        <v>392750</v>
      </c>
      <c r="AD58" s="312">
        <v>1225942</v>
      </c>
      <c r="AE58" s="312">
        <f t="shared" si="5"/>
        <v>-833192</v>
      </c>
      <c r="AT58" s="10"/>
    </row>
    <row r="59" spans="2:46" s="7" customFormat="1" ht="24" x14ac:dyDescent="0.25">
      <c r="B59" s="26">
        <v>690</v>
      </c>
      <c r="C59" s="27" t="s">
        <v>408</v>
      </c>
      <c r="D59" s="20" t="s">
        <v>35</v>
      </c>
      <c r="E59" s="22">
        <v>10</v>
      </c>
      <c r="F59" s="126">
        <v>119.52105263157894</v>
      </c>
      <c r="G59" s="175" t="s">
        <v>64</v>
      </c>
      <c r="H59" s="175"/>
      <c r="I59" s="175"/>
      <c r="J59" s="175"/>
      <c r="K59" s="23">
        <f t="shared" si="8"/>
        <v>119.52105263157894</v>
      </c>
      <c r="L59" s="23"/>
      <c r="M59" s="23"/>
      <c r="N59" s="23"/>
      <c r="O59" s="23"/>
      <c r="P59" s="184" t="s">
        <v>408</v>
      </c>
      <c r="Q59" s="7">
        <f t="shared" si="6"/>
        <v>61</v>
      </c>
      <c r="R59" s="125">
        <v>118.38421052631578</v>
      </c>
      <c r="S59" s="296">
        <v>0</v>
      </c>
      <c r="T59" s="296">
        <v>0</v>
      </c>
      <c r="U59" s="296">
        <v>0</v>
      </c>
      <c r="V59" s="301"/>
      <c r="W59" s="354">
        <f t="shared" ref="W59:W60" si="10">ABS(F59-SUM(R59:U59)-X59)</f>
        <v>1.1368421052631561</v>
      </c>
      <c r="X59" s="176">
        <v>0</v>
      </c>
      <c r="Y59" s="2"/>
      <c r="Z59" s="2"/>
      <c r="AA59" s="2"/>
      <c r="AB59" s="88">
        <f t="shared" si="4"/>
        <v>0</v>
      </c>
      <c r="AC59" s="312">
        <f t="shared" ref="AC59" si="11">VLOOKUP(90000,ALLLOCPAR,Q59,FALSE)</f>
        <v>119936</v>
      </c>
      <c r="AD59" s="312">
        <v>1044763.84</v>
      </c>
      <c r="AE59" s="312">
        <f t="shared" si="5"/>
        <v>-924827.84</v>
      </c>
      <c r="AT59" s="10"/>
    </row>
    <row r="60" spans="2:46" s="7" customFormat="1" ht="12" x14ac:dyDescent="0.25">
      <c r="B60" s="26">
        <v>700</v>
      </c>
      <c r="C60" s="27" t="s">
        <v>419</v>
      </c>
      <c r="D60" s="20" t="s">
        <v>35</v>
      </c>
      <c r="E60" s="22">
        <v>10</v>
      </c>
      <c r="F60" s="126">
        <v>219.02777777777777</v>
      </c>
      <c r="G60" s="175" t="s">
        <v>64</v>
      </c>
      <c r="H60" s="175"/>
      <c r="I60" s="175"/>
      <c r="J60" s="175"/>
      <c r="K60" s="23">
        <f t="shared" si="8"/>
        <v>219.02777777777777</v>
      </c>
      <c r="L60" s="23"/>
      <c r="M60" s="23"/>
      <c r="N60" s="23"/>
      <c r="O60" s="23"/>
      <c r="P60" s="184" t="s">
        <v>419</v>
      </c>
      <c r="Q60" s="7">
        <f t="shared" si="6"/>
        <v>62</v>
      </c>
      <c r="R60" s="125">
        <v>219.02777777777777</v>
      </c>
      <c r="S60" s="296">
        <v>0</v>
      </c>
      <c r="T60" s="296">
        <v>0</v>
      </c>
      <c r="U60" s="296">
        <v>0</v>
      </c>
      <c r="V60" s="301"/>
      <c r="W60" s="354">
        <f t="shared" si="10"/>
        <v>0</v>
      </c>
      <c r="X60" s="176">
        <v>0</v>
      </c>
      <c r="Y60" s="2"/>
      <c r="Z60" s="2"/>
      <c r="AA60" s="2"/>
      <c r="AB60" s="88">
        <f t="shared" si="4"/>
        <v>0</v>
      </c>
      <c r="AC60" s="312">
        <f t="shared" ref="AC60" si="12">VLOOKUP(90000,ALLLOCPAR,Q60,FALSE)</f>
        <v>27503</v>
      </c>
      <c r="AD60" s="312">
        <v>1198492.03</v>
      </c>
      <c r="AE60" s="312">
        <f t="shared" si="5"/>
        <v>-1170989.03</v>
      </c>
      <c r="AT60" s="10"/>
    </row>
    <row r="61" spans="2:46" s="7" customFormat="1" ht="12" x14ac:dyDescent="0.25">
      <c r="B61" s="26">
        <v>720</v>
      </c>
      <c r="C61" s="27" t="s">
        <v>442</v>
      </c>
      <c r="D61" s="20" t="s">
        <v>35</v>
      </c>
      <c r="E61" s="22">
        <v>10</v>
      </c>
      <c r="F61" s="126">
        <v>81.433333333333337</v>
      </c>
      <c r="G61" s="175" t="s">
        <v>64</v>
      </c>
      <c r="H61" s="175"/>
      <c r="I61" s="175"/>
      <c r="J61" s="175"/>
      <c r="K61" s="23">
        <f t="shared" si="8"/>
        <v>81.433333333333337</v>
      </c>
      <c r="L61" s="23"/>
      <c r="M61" s="23"/>
      <c r="N61" s="23"/>
      <c r="O61" s="23"/>
      <c r="P61" s="184" t="s">
        <v>442</v>
      </c>
      <c r="Q61" s="7">
        <f t="shared" si="6"/>
        <v>63</v>
      </c>
      <c r="R61" s="125">
        <v>0</v>
      </c>
      <c r="S61" s="296">
        <v>0</v>
      </c>
      <c r="T61" s="296">
        <v>81.433333333333337</v>
      </c>
      <c r="U61" s="296">
        <v>0</v>
      </c>
      <c r="V61" s="301"/>
      <c r="W61" s="354"/>
      <c r="X61" s="176">
        <v>0</v>
      </c>
      <c r="Y61" s="2"/>
      <c r="Z61" s="2"/>
      <c r="AA61" s="2"/>
      <c r="AB61" s="88">
        <f t="shared" ref="AB61" si="13">R61+S61+T61+U61+W61+X61-F61</f>
        <v>0</v>
      </c>
      <c r="AC61" s="312">
        <f t="shared" ref="AC61" si="14">VLOOKUP(90000,ALLLOCPAR,Q61,FALSE)</f>
        <v>5187556.9000000004</v>
      </c>
      <c r="AD61" s="312">
        <v>1198492.03</v>
      </c>
      <c r="AE61" s="312">
        <f t="shared" ref="AE61" si="15">AC61-AD61</f>
        <v>3989064.87</v>
      </c>
      <c r="AT61" s="10"/>
    </row>
    <row r="62" spans="2:46" s="7" customFormat="1" ht="15" customHeight="1" x14ac:dyDescent="0.25">
      <c r="B62" s="26">
        <v>960</v>
      </c>
      <c r="C62" s="24" t="s">
        <v>128</v>
      </c>
      <c r="D62" s="21" t="s">
        <v>143</v>
      </c>
      <c r="E62" s="22">
        <v>21</v>
      </c>
      <c r="F62" s="126">
        <v>3207.4305555555557</v>
      </c>
      <c r="G62" s="175" t="s">
        <v>45</v>
      </c>
      <c r="H62" s="175" t="s">
        <v>49</v>
      </c>
      <c r="I62" s="175" t="s">
        <v>47</v>
      </c>
      <c r="J62" s="175" t="s">
        <v>47</v>
      </c>
      <c r="K62" s="23" t="str">
        <f t="shared" si="8"/>
        <v/>
      </c>
      <c r="L62" s="23" t="str">
        <f t="shared" si="8"/>
        <v/>
      </c>
      <c r="M62" s="23" t="s">
        <v>429</v>
      </c>
      <c r="N62" s="23" t="str">
        <f t="shared" si="8"/>
        <v/>
      </c>
      <c r="O62" s="23" t="str">
        <f t="shared" si="8"/>
        <v/>
      </c>
      <c r="P62" s="6" t="s">
        <v>72</v>
      </c>
      <c r="Q62" s="7">
        <f t="shared" si="6"/>
        <v>64</v>
      </c>
      <c r="R62" s="125">
        <v>1464.2666666666669</v>
      </c>
      <c r="S62" s="125">
        <v>761.15</v>
      </c>
      <c r="T62" s="125">
        <v>925.1</v>
      </c>
      <c r="U62" s="296">
        <v>0</v>
      </c>
      <c r="V62" s="23">
        <f t="shared" ref="V62:V65" si="16">IF(EXACT(V$2,$D62),$F62,"")</f>
        <v>3207.4305555555557</v>
      </c>
      <c r="W62" s="354">
        <f t="shared" si="3"/>
        <v>56.913888888888778</v>
      </c>
      <c r="X62" s="176">
        <v>0</v>
      </c>
      <c r="Y62" s="2"/>
      <c r="Z62" s="2"/>
      <c r="AA62" s="2"/>
      <c r="AB62" s="88">
        <f t="shared" si="4"/>
        <v>0</v>
      </c>
      <c r="AC62" s="312">
        <f t="shared" si="7"/>
        <v>1168701.22</v>
      </c>
      <c r="AD62" s="312">
        <v>55438255.030000001</v>
      </c>
      <c r="AE62" s="312">
        <f t="shared" si="5"/>
        <v>-54269553.810000002</v>
      </c>
      <c r="AT62" s="10"/>
    </row>
    <row r="63" spans="2:46" s="7" customFormat="1" ht="15" customHeight="1" x14ac:dyDescent="0.25">
      <c r="B63" s="26">
        <v>970</v>
      </c>
      <c r="C63" s="24" t="s">
        <v>29</v>
      </c>
      <c r="D63" s="21" t="s">
        <v>143</v>
      </c>
      <c r="E63" s="22">
        <v>21</v>
      </c>
      <c r="F63" s="126">
        <v>1604.8011049723757</v>
      </c>
      <c r="G63" s="175" t="s">
        <v>48</v>
      </c>
      <c r="H63" s="175" t="s">
        <v>54</v>
      </c>
      <c r="I63" s="175" t="s">
        <v>47</v>
      </c>
      <c r="J63" s="175" t="s">
        <v>47</v>
      </c>
      <c r="K63" s="23" t="str">
        <f t="shared" si="8"/>
        <v/>
      </c>
      <c r="L63" s="23" t="str">
        <f t="shared" si="8"/>
        <v/>
      </c>
      <c r="M63" s="23" t="str">
        <f t="shared" si="8"/>
        <v/>
      </c>
      <c r="N63" s="23" t="str">
        <f t="shared" si="8"/>
        <v/>
      </c>
      <c r="O63" s="23" t="str">
        <f t="shared" si="8"/>
        <v/>
      </c>
      <c r="P63" s="6" t="s">
        <v>105</v>
      </c>
      <c r="Q63" s="7">
        <f t="shared" si="6"/>
        <v>65</v>
      </c>
      <c r="R63" s="125">
        <v>835.54143646408852</v>
      </c>
      <c r="S63" s="125">
        <v>264.52486187845307</v>
      </c>
      <c r="T63" s="125">
        <v>489.66298342541438</v>
      </c>
      <c r="U63" s="296">
        <v>0</v>
      </c>
      <c r="V63" s="23">
        <f t="shared" si="16"/>
        <v>1604.8011049723757</v>
      </c>
      <c r="W63" s="354">
        <f t="shared" si="3"/>
        <v>15.071823204419843</v>
      </c>
      <c r="X63" s="176">
        <v>0</v>
      </c>
      <c r="Y63" s="2"/>
      <c r="Z63" s="2"/>
      <c r="AA63" s="2"/>
      <c r="AB63" s="88">
        <f t="shared" si="4"/>
        <v>0</v>
      </c>
      <c r="AC63" s="312">
        <f t="shared" si="7"/>
        <v>14257280.449999999</v>
      </c>
      <c r="AD63" s="312">
        <v>35621827.670000002</v>
      </c>
      <c r="AE63" s="312">
        <f t="shared" si="5"/>
        <v>-21364547.220000003</v>
      </c>
      <c r="AT63" s="10"/>
    </row>
    <row r="64" spans="2:46" s="7" customFormat="1" ht="15" customHeight="1" x14ac:dyDescent="0.25">
      <c r="B64" s="26">
        <v>980</v>
      </c>
      <c r="C64" s="24" t="s">
        <v>30</v>
      </c>
      <c r="D64" s="21" t="s">
        <v>143</v>
      </c>
      <c r="E64" s="22">
        <v>21</v>
      </c>
      <c r="F64" s="126">
        <v>3173.6444444444442</v>
      </c>
      <c r="G64" s="175" t="s">
        <v>45</v>
      </c>
      <c r="H64" s="175" t="s">
        <v>54</v>
      </c>
      <c r="I64" s="175" t="s">
        <v>47</v>
      </c>
      <c r="J64" s="175" t="s">
        <v>47</v>
      </c>
      <c r="K64" s="23" t="str">
        <f t="shared" si="8"/>
        <v/>
      </c>
      <c r="L64" s="23" t="str">
        <f t="shared" si="8"/>
        <v/>
      </c>
      <c r="M64" s="23" t="str">
        <f t="shared" si="8"/>
        <v/>
      </c>
      <c r="N64" s="23" t="str">
        <f t="shared" si="8"/>
        <v/>
      </c>
      <c r="O64" s="23" t="str">
        <f t="shared" si="8"/>
        <v/>
      </c>
      <c r="P64" s="6" t="s">
        <v>101</v>
      </c>
      <c r="Q64" s="7">
        <f t="shared" si="6"/>
        <v>66</v>
      </c>
      <c r="R64" s="125">
        <v>1074.1333333333332</v>
      </c>
      <c r="S64" s="125">
        <v>931.13333333333333</v>
      </c>
      <c r="T64" s="125">
        <v>1106.0333333333333</v>
      </c>
      <c r="U64" s="296">
        <v>0</v>
      </c>
      <c r="V64" s="23">
        <f t="shared" si="16"/>
        <v>3173.6444444444442</v>
      </c>
      <c r="W64" s="354">
        <f t="shared" si="3"/>
        <v>5.6833333333333229</v>
      </c>
      <c r="X64" s="176">
        <v>56.661111111111111</v>
      </c>
      <c r="Y64" s="2"/>
      <c r="Z64" s="2"/>
      <c r="AA64" s="2"/>
      <c r="AB64" s="88">
        <f t="shared" si="4"/>
        <v>0</v>
      </c>
      <c r="AC64" s="312">
        <f t="shared" si="7"/>
        <v>5532929.9000000004</v>
      </c>
      <c r="AD64" s="312">
        <v>57021734.410000004</v>
      </c>
      <c r="AE64" s="312">
        <f t="shared" si="5"/>
        <v>-51488804.510000005</v>
      </c>
      <c r="AT64" s="10"/>
    </row>
    <row r="65" spans="2:54" s="7" customFormat="1" ht="15" customHeight="1" x14ac:dyDescent="0.25">
      <c r="B65" s="26">
        <v>990</v>
      </c>
      <c r="C65" s="24" t="s">
        <v>31</v>
      </c>
      <c r="D65" s="21" t="s">
        <v>143</v>
      </c>
      <c r="E65" s="22">
        <v>21</v>
      </c>
      <c r="F65" s="126">
        <v>1290.3555555555556</v>
      </c>
      <c r="G65" s="175" t="s">
        <v>48</v>
      </c>
      <c r="H65" s="175" t="s">
        <v>54</v>
      </c>
      <c r="I65" s="175" t="s">
        <v>47</v>
      </c>
      <c r="J65" s="175" t="s">
        <v>47</v>
      </c>
      <c r="K65" s="23" t="str">
        <f t="shared" si="8"/>
        <v/>
      </c>
      <c r="L65" s="23" t="str">
        <f t="shared" si="8"/>
        <v/>
      </c>
      <c r="M65" s="23" t="str">
        <f t="shared" si="8"/>
        <v/>
      </c>
      <c r="N65" s="23" t="str">
        <f t="shared" si="8"/>
        <v/>
      </c>
      <c r="O65" s="23" t="str">
        <f t="shared" si="8"/>
        <v/>
      </c>
      <c r="P65" s="6" t="s">
        <v>80</v>
      </c>
      <c r="Q65" s="7">
        <v>67</v>
      </c>
      <c r="R65" s="296">
        <v>0</v>
      </c>
      <c r="S65" s="125">
        <v>495.42222222222222</v>
      </c>
      <c r="T65" s="125">
        <v>792.53888888888889</v>
      </c>
      <c r="U65" s="296">
        <v>0</v>
      </c>
      <c r="V65" s="23">
        <f t="shared" si="16"/>
        <v>1290.3555555555556</v>
      </c>
      <c r="W65" s="354">
        <f t="shared" si="3"/>
        <v>2.3944444444443889</v>
      </c>
      <c r="X65" s="176">
        <v>0</v>
      </c>
      <c r="Y65" s="2"/>
      <c r="Z65" s="2"/>
      <c r="AA65" s="2"/>
      <c r="AB65" s="88">
        <f t="shared" si="4"/>
        <v>0</v>
      </c>
      <c r="AC65" s="312">
        <f t="shared" si="7"/>
        <v>56992169.160007</v>
      </c>
      <c r="AD65" s="312">
        <v>21232049.089999996</v>
      </c>
      <c r="AE65" s="312">
        <f t="shared" si="5"/>
        <v>35760120.070007004</v>
      </c>
      <c r="AT65" s="10"/>
    </row>
    <row r="66" spans="2:54" s="7" customFormat="1" ht="15" customHeight="1" x14ac:dyDescent="0.25">
      <c r="B66" s="26">
        <v>1000</v>
      </c>
      <c r="C66" s="34" t="s">
        <v>67</v>
      </c>
      <c r="D66" s="20"/>
      <c r="E66" s="35"/>
      <c r="F66" s="303">
        <f>SUM(F3:F65)</f>
        <v>142467.76326173043</v>
      </c>
      <c r="G66" s="18"/>
      <c r="H66" s="18"/>
      <c r="I66" s="18"/>
      <c r="J66" s="18"/>
      <c r="K66" s="303">
        <f>SUM(K3:K65)</f>
        <v>9510.7540907837174</v>
      </c>
      <c r="L66" s="303">
        <f>SUM(L3:L65)</f>
        <v>1847.2322099447515</v>
      </c>
      <c r="M66" s="303">
        <f>SUM(M3:M65)</f>
        <v>44569.443848143877</v>
      </c>
      <c r="N66" s="303">
        <f>SUM(N3:N65)</f>
        <v>40610.098497267762</v>
      </c>
      <c r="O66" s="303">
        <f>SUM(O3:O65)</f>
        <v>36654.002955062395</v>
      </c>
      <c r="P66" s="9"/>
      <c r="Q66" s="18"/>
      <c r="R66" s="303">
        <f t="shared" ref="R66:U66" si="17">SUM(R3:R65)</f>
        <v>61817.6247380118</v>
      </c>
      <c r="S66" s="303">
        <f t="shared" si="17"/>
        <v>33529.784364081977</v>
      </c>
      <c r="T66" s="303">
        <f t="shared" si="17"/>
        <v>44523.486547818662</v>
      </c>
      <c r="U66" s="303">
        <f t="shared" si="17"/>
        <v>360.03299755799753</v>
      </c>
      <c r="V66" s="303">
        <f>SUM(V3:V65)</f>
        <v>9276.2316605279302</v>
      </c>
      <c r="W66" s="303">
        <f>SUM(W3:W65)</f>
        <v>2180.1735031488952</v>
      </c>
      <c r="X66" s="303">
        <f>SUM(X3:X65)</f>
        <v>56.661111111111111</v>
      </c>
      <c r="Z66" s="10"/>
      <c r="AA66" s="18"/>
      <c r="AB66" s="303">
        <f>SUM(AB3:AB65)</f>
        <v>0</v>
      </c>
      <c r="AC66" s="317">
        <f>SUM(AC3:AC65)</f>
        <v>113984338.32001397</v>
      </c>
      <c r="AD66" s="317">
        <f>SUM(AD3:AD65)</f>
        <v>2398927509.3199997</v>
      </c>
      <c r="AE66" s="317">
        <f>SUM(AE3:AE65)</f>
        <v>-2284943170.9999857</v>
      </c>
      <c r="AT66" s="10"/>
    </row>
    <row r="67" spans="2:54" s="7" customFormat="1" ht="15" customHeight="1" x14ac:dyDescent="0.25">
      <c r="B67" s="26">
        <v>1001</v>
      </c>
      <c r="C67" s="34" t="s">
        <v>68</v>
      </c>
      <c r="D67" s="20"/>
      <c r="E67" s="35"/>
      <c r="F67" s="304">
        <f>AVERAGE(F3:F65)</f>
        <v>2261.3930676465147</v>
      </c>
      <c r="G67" s="18"/>
      <c r="H67" s="18"/>
      <c r="I67" s="18"/>
      <c r="J67" s="18"/>
      <c r="K67" s="304">
        <f>AVERAGE(K3:K65)</f>
        <v>413.51104742537899</v>
      </c>
      <c r="L67" s="304">
        <f>AVERAGE(L3:L65)</f>
        <v>461.80805248618788</v>
      </c>
      <c r="M67" s="304">
        <f>AVERAGE(M3:M65)</f>
        <v>2122.3544689592322</v>
      </c>
      <c r="N67" s="304">
        <f>AVERAGE(N3:N65)</f>
        <v>10152.52462431694</v>
      </c>
      <c r="O67" s="304">
        <f>AVERAGE(O3:O65)</f>
        <v>5236.2861364374849</v>
      </c>
      <c r="P67" s="9"/>
      <c r="Q67" s="18"/>
      <c r="R67" s="304">
        <f t="shared" ref="R67:U67" si="18">AVERAGE(R3:R65)</f>
        <v>981.23213869860001</v>
      </c>
      <c r="S67" s="304">
        <f t="shared" si="18"/>
        <v>532.21879942987266</v>
      </c>
      <c r="T67" s="304">
        <f t="shared" si="18"/>
        <v>706.72200869553433</v>
      </c>
      <c r="U67" s="304">
        <f t="shared" si="18"/>
        <v>5.7148094850475797</v>
      </c>
      <c r="V67" s="304">
        <f>AVERAGE(V3:V65)</f>
        <v>2319.0579151319826</v>
      </c>
      <c r="W67" s="304">
        <f>AVERAGE(W3:W65)</f>
        <v>35.164088760466051</v>
      </c>
      <c r="X67" s="304">
        <f>AVERAGE(X3:X65)</f>
        <v>0.89938271604938269</v>
      </c>
      <c r="Z67" s="10"/>
      <c r="AA67" s="18"/>
      <c r="AB67" s="18"/>
      <c r="AC67" s="18"/>
      <c r="AD67" s="18"/>
      <c r="AE67" s="18"/>
      <c r="AT67" s="10"/>
    </row>
    <row r="68" spans="2:54" s="7" customFormat="1" ht="15" customHeight="1" x14ac:dyDescent="0.25">
      <c r="B68" s="355">
        <f>SUM(B3:B67)-B66-B67</f>
        <v>25841</v>
      </c>
      <c r="C68" s="10"/>
      <c r="D68" s="13"/>
      <c r="F68" s="10"/>
      <c r="G68" s="18"/>
      <c r="H68" s="18"/>
      <c r="I68" s="18"/>
      <c r="J68" s="18"/>
      <c r="K68" s="318"/>
      <c r="L68" s="318"/>
      <c r="O68" s="10"/>
      <c r="P68" s="10"/>
      <c r="Q68" s="18"/>
      <c r="R68" s="9"/>
      <c r="S68" s="9"/>
      <c r="T68" s="9"/>
      <c r="U68" s="9"/>
      <c r="W68" s="10"/>
      <c r="X68" s="18"/>
      <c r="Z68" s="10"/>
      <c r="AA68" s="18"/>
      <c r="AB68" s="18"/>
      <c r="AC68" s="18"/>
      <c r="AD68" s="18"/>
      <c r="AE68" s="18"/>
      <c r="AT68" s="10"/>
    </row>
    <row r="69" spans="2:54" s="7" customFormat="1" ht="15" customHeight="1" x14ac:dyDescent="0.25">
      <c r="B69" s="319" t="s">
        <v>430</v>
      </c>
      <c r="C69" s="320">
        <f>SUM(B3:B65)-B68</f>
        <v>0</v>
      </c>
      <c r="D69" s="13"/>
      <c r="F69" s="10"/>
      <c r="G69" s="18"/>
      <c r="H69" s="18"/>
      <c r="I69" s="18"/>
      <c r="J69" s="18"/>
      <c r="K69" s="318"/>
      <c r="L69" s="318"/>
      <c r="O69" s="10"/>
      <c r="P69" s="10"/>
      <c r="Q69" s="18"/>
      <c r="R69" s="9"/>
      <c r="S69" s="9"/>
      <c r="T69" s="9"/>
      <c r="U69" s="9"/>
      <c r="W69" s="10"/>
      <c r="X69" s="18"/>
      <c r="Z69" s="10"/>
      <c r="AA69" s="18"/>
      <c r="AB69" s="18"/>
      <c r="AC69" s="18"/>
      <c r="AD69" s="18"/>
      <c r="AE69" s="18"/>
      <c r="AT69" s="10"/>
    </row>
    <row r="70" spans="2:54" s="7" customFormat="1" ht="15" customHeight="1" x14ac:dyDescent="0.25">
      <c r="C70" s="384" t="s">
        <v>431</v>
      </c>
      <c r="D70" s="321">
        <v>1</v>
      </c>
      <c r="E70" s="322">
        <f>D70+1</f>
        <v>2</v>
      </c>
      <c r="F70" s="322">
        <f t="shared" ref="F70:X70" si="19">E70+1</f>
        <v>3</v>
      </c>
      <c r="G70" s="322">
        <f t="shared" si="19"/>
        <v>4</v>
      </c>
      <c r="H70" s="322">
        <f t="shared" si="19"/>
        <v>5</v>
      </c>
      <c r="I70" s="322">
        <f t="shared" si="19"/>
        <v>6</v>
      </c>
      <c r="J70" s="322">
        <f t="shared" si="19"/>
        <v>7</v>
      </c>
      <c r="K70" s="322">
        <f t="shared" si="19"/>
        <v>8</v>
      </c>
      <c r="L70" s="322">
        <f t="shared" si="19"/>
        <v>9</v>
      </c>
      <c r="M70" s="322">
        <f t="shared" si="19"/>
        <v>10</v>
      </c>
      <c r="N70" s="322">
        <f t="shared" si="19"/>
        <v>11</v>
      </c>
      <c r="O70" s="322">
        <f t="shared" si="19"/>
        <v>12</v>
      </c>
      <c r="P70" s="322">
        <f t="shared" si="19"/>
        <v>13</v>
      </c>
      <c r="Q70" s="322">
        <f t="shared" si="19"/>
        <v>14</v>
      </c>
      <c r="R70" s="323">
        <f t="shared" si="19"/>
        <v>15</v>
      </c>
      <c r="S70" s="323">
        <f t="shared" si="19"/>
        <v>16</v>
      </c>
      <c r="T70" s="323">
        <f t="shared" si="19"/>
        <v>17</v>
      </c>
      <c r="U70" s="323">
        <f t="shared" si="19"/>
        <v>18</v>
      </c>
      <c r="V70" s="322">
        <f t="shared" si="19"/>
        <v>19</v>
      </c>
      <c r="W70" s="322">
        <f t="shared" si="19"/>
        <v>20</v>
      </c>
      <c r="X70" s="322">
        <f t="shared" si="19"/>
        <v>21</v>
      </c>
      <c r="Y70" s="324" t="s">
        <v>44</v>
      </c>
      <c r="Z70" s="12" t="s">
        <v>432</v>
      </c>
      <c r="AA70" s="28" t="s">
        <v>387</v>
      </c>
      <c r="AB70" s="18"/>
      <c r="AC70" s="18"/>
      <c r="AD70" s="18"/>
      <c r="AE70" s="18"/>
      <c r="AT70" s="10"/>
    </row>
    <row r="71" spans="2:54" s="7" customFormat="1" ht="15" customHeight="1" x14ac:dyDescent="0.25">
      <c r="B71" s="18"/>
      <c r="C71" s="385"/>
      <c r="D71" s="325" t="s">
        <v>332</v>
      </c>
      <c r="E71" s="326" t="s">
        <v>433</v>
      </c>
      <c r="F71" s="326" t="s">
        <v>434</v>
      </c>
      <c r="G71" s="327" t="s">
        <v>435</v>
      </c>
      <c r="H71" s="327" t="s">
        <v>436</v>
      </c>
      <c r="I71" s="327" t="s">
        <v>437</v>
      </c>
      <c r="J71" s="328"/>
      <c r="K71" s="329"/>
      <c r="L71" s="329"/>
      <c r="M71" s="330"/>
      <c r="N71" s="330"/>
      <c r="O71" s="331"/>
      <c r="P71" s="331"/>
      <c r="Q71" s="328"/>
      <c r="R71" s="332" t="s">
        <v>438</v>
      </c>
      <c r="S71" s="332" t="s">
        <v>438</v>
      </c>
      <c r="T71" s="332" t="s">
        <v>438</v>
      </c>
      <c r="U71" s="332" t="s">
        <v>438</v>
      </c>
      <c r="W71" s="326" t="s">
        <v>438</v>
      </c>
      <c r="X71" s="326" t="s">
        <v>438</v>
      </c>
      <c r="Z71" s="10"/>
      <c r="AA71" s="18"/>
      <c r="AB71" s="18"/>
      <c r="AC71" s="18"/>
      <c r="AD71" s="18"/>
      <c r="AE71" s="18"/>
      <c r="AT71" s="10"/>
    </row>
    <row r="72" spans="2:54" s="7" customFormat="1" ht="15" customHeight="1" x14ac:dyDescent="0.25">
      <c r="B72" s="18"/>
      <c r="C72" s="385"/>
      <c r="D72" s="333" t="s">
        <v>35</v>
      </c>
      <c r="E72" s="330">
        <f t="shared" ref="E72:E78" si="20">COUNTIF($D$3:$D$65,D72)</f>
        <v>23</v>
      </c>
      <c r="F72" s="7">
        <v>69</v>
      </c>
      <c r="G72" s="7">
        <v>70</v>
      </c>
      <c r="H72" s="7">
        <v>71</v>
      </c>
      <c r="I72" s="322">
        <v>91</v>
      </c>
      <c r="J72" s="328"/>
      <c r="K72" s="329"/>
      <c r="L72" s="329"/>
      <c r="M72" s="329"/>
      <c r="N72" s="329"/>
      <c r="O72" s="329"/>
      <c r="P72" s="331"/>
      <c r="Q72" s="328"/>
      <c r="R72" s="334">
        <f t="shared" ref="R72:U77" si="21">SUMIF($D$3:$D$65,$D72,R$3:R$65)/$E72</f>
        <v>202.28544180617146</v>
      </c>
      <c r="S72" s="334">
        <f t="shared" si="21"/>
        <v>79.046714722933856</v>
      </c>
      <c r="T72" s="334">
        <f t="shared" si="21"/>
        <v>131.14593247218843</v>
      </c>
      <c r="U72" s="334">
        <f t="shared" si="21"/>
        <v>0</v>
      </c>
      <c r="W72" s="334">
        <f t="shared" ref="W72:X77" si="22">SUMIF($D$3:$D$65,$D72,W$3:W$65)/$E72</f>
        <v>1.0329584240852179</v>
      </c>
      <c r="X72" s="334">
        <f t="shared" si="22"/>
        <v>0</v>
      </c>
      <c r="Y72" s="9">
        <f>SUM(R72:X72)</f>
        <v>413.51104742537893</v>
      </c>
      <c r="Z72" s="9">
        <f>K67</f>
        <v>413.51104742537899</v>
      </c>
      <c r="AA72" s="9">
        <f>Y72-Z72</f>
        <v>0</v>
      </c>
      <c r="AB72" s="18"/>
      <c r="AC72" s="18"/>
      <c r="AD72" s="18"/>
      <c r="AE72" s="18"/>
      <c r="AT72" s="10"/>
    </row>
    <row r="73" spans="2:54" s="7" customFormat="1" ht="15" customHeight="1" x14ac:dyDescent="0.25">
      <c r="B73" s="18"/>
      <c r="C73" s="385"/>
      <c r="D73" s="333" t="s">
        <v>143</v>
      </c>
      <c r="E73" s="330">
        <f t="shared" si="20"/>
        <v>4</v>
      </c>
      <c r="F73" s="7">
        <v>72</v>
      </c>
      <c r="G73" s="7">
        <v>73</v>
      </c>
      <c r="H73" s="7">
        <v>74</v>
      </c>
      <c r="I73" s="322">
        <v>92</v>
      </c>
      <c r="J73" s="328"/>
      <c r="K73" s="329"/>
      <c r="L73" s="329"/>
      <c r="M73" s="329"/>
      <c r="N73" s="329"/>
      <c r="O73" s="329"/>
      <c r="P73" s="331"/>
      <c r="Q73" s="328"/>
      <c r="R73" s="334">
        <f t="shared" si="21"/>
        <v>843.48535911602221</v>
      </c>
      <c r="S73" s="334">
        <f t="shared" si="21"/>
        <v>613.0576043585022</v>
      </c>
      <c r="T73" s="334">
        <f t="shared" si="21"/>
        <v>828.33380141190912</v>
      </c>
      <c r="U73" s="334">
        <f t="shared" si="21"/>
        <v>0</v>
      </c>
      <c r="W73" s="334">
        <f t="shared" si="22"/>
        <v>20.015872467771583</v>
      </c>
      <c r="X73" s="334">
        <f t="shared" si="22"/>
        <v>14.165277777777778</v>
      </c>
      <c r="Y73" s="9">
        <f t="shared" ref="Y73:Y77" si="23">SUM(R73:X73)</f>
        <v>2319.057915131983</v>
      </c>
      <c r="Z73" s="9">
        <f>V67</f>
        <v>2319.0579151319826</v>
      </c>
      <c r="AA73" s="9">
        <f t="shared" ref="AA73:AA79" si="24">Y73-Z73</f>
        <v>0</v>
      </c>
      <c r="AB73" s="18"/>
      <c r="AC73" s="18"/>
      <c r="AD73" s="18"/>
      <c r="AE73" s="18"/>
      <c r="AT73" s="10"/>
    </row>
    <row r="74" spans="2:54" ht="15" customHeight="1" x14ac:dyDescent="0.25">
      <c r="C74" s="385"/>
      <c r="D74" s="333" t="s">
        <v>34</v>
      </c>
      <c r="E74" s="330">
        <f t="shared" si="20"/>
        <v>4</v>
      </c>
      <c r="F74" s="7">
        <v>75</v>
      </c>
      <c r="G74" s="7">
        <v>76</v>
      </c>
      <c r="H74" s="7">
        <v>77</v>
      </c>
      <c r="I74" s="322">
        <v>93</v>
      </c>
      <c r="J74" s="328"/>
      <c r="K74" s="330"/>
      <c r="L74" s="330"/>
      <c r="M74" s="330"/>
      <c r="N74" s="330"/>
      <c r="O74" s="330"/>
      <c r="P74" s="331"/>
      <c r="Q74" s="328"/>
      <c r="R74" s="334">
        <f t="shared" si="21"/>
        <v>11.025</v>
      </c>
      <c r="S74" s="334">
        <f t="shared" si="21"/>
        <v>35.88305248618785</v>
      </c>
      <c r="T74" s="334">
        <f t="shared" si="21"/>
        <v>413.77222222222224</v>
      </c>
      <c r="U74" s="334">
        <f t="shared" si="21"/>
        <v>0</v>
      </c>
      <c r="V74" s="7"/>
      <c r="W74" s="334">
        <f t="shared" si="22"/>
        <v>1.1277777777777658</v>
      </c>
      <c r="X74" s="334">
        <f t="shared" si="22"/>
        <v>0</v>
      </c>
      <c r="Y74" s="9">
        <f t="shared" si="23"/>
        <v>461.80805248618788</v>
      </c>
      <c r="Z74" s="9">
        <f>L67</f>
        <v>461.80805248618788</v>
      </c>
      <c r="AA74" s="9">
        <f t="shared" si="24"/>
        <v>0</v>
      </c>
      <c r="AD74" s="18"/>
      <c r="AE74" s="18"/>
      <c r="AG74" s="18"/>
      <c r="AH74" s="18"/>
      <c r="AS74" s="7"/>
      <c r="AT74" s="10"/>
      <c r="BA74" s="18"/>
      <c r="BB74" s="18"/>
    </row>
    <row r="75" spans="2:54" s="163" customFormat="1" ht="15" customHeight="1" x14ac:dyDescent="0.25">
      <c r="C75" s="385"/>
      <c r="D75" s="335" t="s">
        <v>32</v>
      </c>
      <c r="E75" s="330">
        <f t="shared" si="20"/>
        <v>21</v>
      </c>
      <c r="F75" s="7">
        <v>78</v>
      </c>
      <c r="G75" s="7">
        <v>79</v>
      </c>
      <c r="H75" s="7">
        <v>80</v>
      </c>
      <c r="I75" s="322">
        <v>94</v>
      </c>
      <c r="J75" s="335"/>
      <c r="K75" s="335"/>
      <c r="L75" s="335"/>
      <c r="M75" s="335"/>
      <c r="N75" s="335"/>
      <c r="O75" s="335"/>
      <c r="P75" s="335"/>
      <c r="Q75" s="335"/>
      <c r="R75" s="334">
        <f t="shared" si="21"/>
        <v>889.85151229722669</v>
      </c>
      <c r="S75" s="334">
        <f t="shared" si="21"/>
        <v>551.05261352404204</v>
      </c>
      <c r="T75" s="334">
        <f t="shared" si="21"/>
        <v>649.4255200883772</v>
      </c>
      <c r="U75" s="334">
        <f t="shared" si="21"/>
        <v>5.6428411535554392</v>
      </c>
      <c r="W75" s="334">
        <f t="shared" si="22"/>
        <v>26.381981896030819</v>
      </c>
      <c r="X75" s="334">
        <f t="shared" si="22"/>
        <v>0</v>
      </c>
      <c r="Y75" s="9">
        <f t="shared" si="23"/>
        <v>2122.3544689592322</v>
      </c>
      <c r="Z75" s="9">
        <f>M67</f>
        <v>2122.3544689592322</v>
      </c>
      <c r="AA75" s="9">
        <f t="shared" si="24"/>
        <v>0</v>
      </c>
      <c r="AE75" s="336"/>
      <c r="AP75" s="6"/>
    </row>
    <row r="76" spans="2:54" s="7" customFormat="1" ht="15" customHeight="1" x14ac:dyDescent="0.25">
      <c r="C76" s="385"/>
      <c r="D76" s="330" t="s">
        <v>33</v>
      </c>
      <c r="E76" s="330">
        <f t="shared" si="20"/>
        <v>4</v>
      </c>
      <c r="F76" s="7">
        <v>81</v>
      </c>
      <c r="G76" s="7">
        <v>82</v>
      </c>
      <c r="H76" s="7">
        <v>83</v>
      </c>
      <c r="I76" s="322">
        <v>95</v>
      </c>
      <c r="J76" s="330"/>
      <c r="K76" s="330"/>
      <c r="L76" s="330"/>
      <c r="M76" s="330"/>
      <c r="N76" s="330"/>
      <c r="O76" s="330"/>
      <c r="P76" s="330"/>
      <c r="Q76" s="330"/>
      <c r="R76" s="334">
        <f t="shared" si="21"/>
        <v>4776.5401753187607</v>
      </c>
      <c r="S76" s="334">
        <f t="shared" si="21"/>
        <v>2414.4965391621126</v>
      </c>
      <c r="T76" s="334">
        <f t="shared" si="21"/>
        <v>2764.9702641165759</v>
      </c>
      <c r="U76" s="334">
        <f t="shared" si="21"/>
        <v>0</v>
      </c>
      <c r="W76" s="334">
        <f t="shared" si="22"/>
        <v>196.51764571949002</v>
      </c>
      <c r="X76" s="334">
        <f t="shared" si="22"/>
        <v>0</v>
      </c>
      <c r="Y76" s="9">
        <f t="shared" si="23"/>
        <v>10152.524624316939</v>
      </c>
      <c r="Z76" s="9">
        <f>N67</f>
        <v>10152.52462431694</v>
      </c>
      <c r="AA76" s="9">
        <f t="shared" si="24"/>
        <v>0</v>
      </c>
      <c r="AE76" s="318"/>
      <c r="AP76" s="337"/>
    </row>
    <row r="77" spans="2:54" s="7" customFormat="1" ht="15" customHeight="1" x14ac:dyDescent="0.25">
      <c r="B77" s="18"/>
      <c r="C77" s="385"/>
      <c r="D77" s="333" t="s">
        <v>36</v>
      </c>
      <c r="E77" s="330">
        <f t="shared" si="20"/>
        <v>7</v>
      </c>
      <c r="F77" s="7">
        <v>84</v>
      </c>
      <c r="G77" s="7">
        <v>85</v>
      </c>
      <c r="H77" s="7">
        <v>86</v>
      </c>
      <c r="I77" s="322">
        <v>96</v>
      </c>
      <c r="J77" s="328"/>
      <c r="K77" s="329"/>
      <c r="L77" s="329"/>
      <c r="M77" s="329"/>
      <c r="N77" s="329"/>
      <c r="O77" s="329"/>
      <c r="P77" s="331"/>
      <c r="Q77" s="328"/>
      <c r="R77" s="334">
        <f t="shared" si="21"/>
        <v>2279.1393829269919</v>
      </c>
      <c r="S77" s="334">
        <f t="shared" si="21"/>
        <v>1126.5508939174865</v>
      </c>
      <c r="T77" s="334">
        <f t="shared" si="21"/>
        <v>1691.5555754427974</v>
      </c>
      <c r="U77" s="334">
        <f t="shared" si="21"/>
        <v>34.504761904761907</v>
      </c>
      <c r="W77" s="334">
        <f t="shared" si="22"/>
        <v>104.53552224544728</v>
      </c>
      <c r="X77" s="334">
        <f t="shared" si="22"/>
        <v>0</v>
      </c>
      <c r="Y77" s="9">
        <f t="shared" si="23"/>
        <v>5236.2861364374849</v>
      </c>
      <c r="Z77" s="9">
        <f>O67</f>
        <v>5236.2861364374849</v>
      </c>
      <c r="AA77" s="9">
        <f t="shared" si="24"/>
        <v>0</v>
      </c>
      <c r="AB77" s="18"/>
      <c r="AC77" s="18"/>
      <c r="AD77" s="18"/>
      <c r="AE77" s="18"/>
      <c r="AT77" s="10"/>
    </row>
    <row r="78" spans="2:54" s="7" customFormat="1" ht="15" customHeight="1" x14ac:dyDescent="0.25">
      <c r="B78" s="18"/>
      <c r="C78" s="385"/>
      <c r="D78" s="333" t="s">
        <v>439</v>
      </c>
      <c r="E78" s="330">
        <f t="shared" si="20"/>
        <v>0</v>
      </c>
      <c r="F78" s="7">
        <v>87</v>
      </c>
      <c r="G78" s="7">
        <v>88</v>
      </c>
      <c r="H78" s="7">
        <v>89</v>
      </c>
      <c r="I78" s="322">
        <v>90</v>
      </c>
      <c r="J78" s="328"/>
      <c r="K78" s="329"/>
      <c r="L78" s="329"/>
      <c r="M78" s="329"/>
      <c r="N78" s="329"/>
      <c r="O78" s="329"/>
      <c r="P78" s="331"/>
      <c r="Q78" s="328"/>
      <c r="R78" s="334"/>
      <c r="S78" s="334"/>
      <c r="T78" s="334"/>
      <c r="U78" s="334"/>
      <c r="W78" s="334"/>
      <c r="X78" s="334"/>
      <c r="Z78" s="10"/>
      <c r="AA78" s="18"/>
      <c r="AB78" s="18"/>
      <c r="AC78" s="18"/>
      <c r="AD78" s="18"/>
      <c r="AE78" s="18"/>
      <c r="AT78" s="10"/>
    </row>
    <row r="79" spans="2:54" s="7" customFormat="1" ht="15" customHeight="1" x14ac:dyDescent="0.25">
      <c r="B79" s="18"/>
      <c r="C79" s="386"/>
      <c r="D79" s="333" t="s">
        <v>44</v>
      </c>
      <c r="E79" s="338">
        <f>SUM(E72:E78)</f>
        <v>63</v>
      </c>
      <c r="I79" s="328"/>
      <c r="J79" s="328"/>
      <c r="K79" s="329"/>
      <c r="L79" s="329"/>
      <c r="M79" s="330"/>
      <c r="N79" s="330"/>
      <c r="O79" s="331"/>
      <c r="P79" s="331"/>
      <c r="Q79" s="328"/>
      <c r="R79" s="339">
        <f>SUM(R72:R78)</f>
        <v>9002.3268714651731</v>
      </c>
      <c r="S79" s="339">
        <f>SUM(S72:S78)</f>
        <v>4820.0874181712652</v>
      </c>
      <c r="T79" s="339">
        <f>SUM(T72:T78)</f>
        <v>6479.20331575407</v>
      </c>
      <c r="U79" s="339">
        <f>SUM(U72:U78)</f>
        <v>40.147603058317344</v>
      </c>
      <c r="W79" s="339">
        <f>SUM(W72:W78)</f>
        <v>349.61175853060269</v>
      </c>
      <c r="X79" s="339">
        <f>SUM(X72:X78)</f>
        <v>14.165277777777778</v>
      </c>
      <c r="Y79" s="339">
        <f>SUM(Y72:Y78)</f>
        <v>20705.542244757205</v>
      </c>
      <c r="Z79" s="304">
        <f>SUM(Z72:Z78)</f>
        <v>20705.542244757205</v>
      </c>
      <c r="AA79" s="304">
        <f t="shared" si="24"/>
        <v>0</v>
      </c>
      <c r="AB79" s="18"/>
      <c r="AC79" s="18"/>
      <c r="AD79" s="18"/>
      <c r="AE79" s="18"/>
      <c r="AT79" s="10"/>
    </row>
    <row r="80" spans="2:54" s="7" customFormat="1" ht="15" customHeight="1" x14ac:dyDescent="0.25">
      <c r="B80" s="18"/>
      <c r="D80" s="13"/>
      <c r="F80" s="10"/>
      <c r="G80" s="18"/>
      <c r="H80" s="18"/>
      <c r="I80" s="18"/>
      <c r="J80" s="18"/>
      <c r="K80" s="318"/>
      <c r="L80" s="318"/>
      <c r="O80" s="10"/>
      <c r="P80" s="10"/>
      <c r="Q80" s="18"/>
      <c r="R80" s="9"/>
      <c r="S80" s="9"/>
      <c r="T80" s="9"/>
      <c r="U80" s="9"/>
      <c r="W80" s="10"/>
      <c r="X80" s="18"/>
      <c r="Z80" s="10"/>
      <c r="AA80" s="18"/>
      <c r="AB80" s="18"/>
      <c r="AC80" s="18"/>
      <c r="AD80" s="18"/>
      <c r="AE80" s="18"/>
      <c r="AT80" s="10"/>
    </row>
    <row r="81" spans="2:54" s="7" customFormat="1" ht="15" customHeight="1" x14ac:dyDescent="0.25">
      <c r="B81" s="18"/>
      <c r="D81" s="13"/>
      <c r="E81" s="9"/>
      <c r="F81" s="9"/>
      <c r="G81" s="9"/>
      <c r="H81" s="9"/>
      <c r="I81" s="9"/>
      <c r="J81" s="9"/>
      <c r="K81" s="340"/>
      <c r="L81" s="340"/>
      <c r="M81" s="9"/>
      <c r="N81" s="9"/>
      <c r="O81" s="10"/>
      <c r="P81" s="10"/>
      <c r="Q81" s="18"/>
      <c r="W81" s="10"/>
      <c r="X81" s="18"/>
      <c r="Z81" s="10"/>
      <c r="AA81" s="18"/>
      <c r="AB81" s="18"/>
      <c r="AC81" s="18"/>
      <c r="AD81" s="18"/>
      <c r="AE81" s="18"/>
      <c r="AT81" s="10"/>
    </row>
    <row r="82" spans="2:54" s="7" customFormat="1" ht="15" customHeight="1" x14ac:dyDescent="0.25">
      <c r="B82" s="18"/>
      <c r="D82" s="333" t="s">
        <v>35</v>
      </c>
      <c r="E82" s="9">
        <f>R72</f>
        <v>202.28544180617146</v>
      </c>
      <c r="F82" s="9">
        <f>S72</f>
        <v>79.046714722933856</v>
      </c>
      <c r="G82" s="9"/>
      <c r="H82" s="9"/>
      <c r="I82" s="9"/>
      <c r="J82" s="9"/>
      <c r="K82" s="9"/>
      <c r="L82" s="9">
        <f>T72</f>
        <v>131.14593247218843</v>
      </c>
      <c r="M82" s="9">
        <f>U72</f>
        <v>0</v>
      </c>
      <c r="N82" s="9"/>
      <c r="O82" s="9">
        <f t="shared" ref="O82:P89" si="25">W72</f>
        <v>1.0329584240852179</v>
      </c>
      <c r="P82" s="9">
        <f t="shared" si="25"/>
        <v>0</v>
      </c>
      <c r="S82" s="18"/>
      <c r="T82" s="18"/>
      <c r="U82" s="318"/>
      <c r="V82" s="318"/>
      <c r="W82" s="10"/>
      <c r="X82" s="18"/>
      <c r="Z82" s="10"/>
      <c r="AA82" s="18"/>
      <c r="AB82" s="18"/>
      <c r="AC82" s="18"/>
      <c r="AD82" s="18"/>
      <c r="AE82" s="18"/>
      <c r="AT82" s="10"/>
    </row>
    <row r="83" spans="2:54" s="7" customFormat="1" ht="15" customHeight="1" x14ac:dyDescent="0.25">
      <c r="B83" s="18"/>
      <c r="D83" s="333" t="s">
        <v>143</v>
      </c>
      <c r="E83" s="9">
        <f t="shared" ref="E83:F89" si="26">R73</f>
        <v>843.48535911602221</v>
      </c>
      <c r="F83" s="9">
        <f t="shared" si="26"/>
        <v>613.0576043585022</v>
      </c>
      <c r="G83" s="9"/>
      <c r="H83" s="9"/>
      <c r="I83" s="9"/>
      <c r="J83" s="9"/>
      <c r="K83" s="9"/>
      <c r="L83" s="9">
        <f t="shared" ref="L83:M89" si="27">T73</f>
        <v>828.33380141190912</v>
      </c>
      <c r="M83" s="9">
        <f t="shared" si="27"/>
        <v>0</v>
      </c>
      <c r="N83" s="9"/>
      <c r="O83" s="9">
        <f t="shared" si="25"/>
        <v>20.015872467771583</v>
      </c>
      <c r="P83" s="9">
        <f t="shared" si="25"/>
        <v>14.165277777777778</v>
      </c>
      <c r="S83" s="18"/>
      <c r="T83" s="18"/>
      <c r="U83" s="318"/>
      <c r="V83" s="318"/>
      <c r="W83" s="10"/>
      <c r="X83" s="18"/>
      <c r="Z83" s="10"/>
      <c r="AA83" s="18"/>
      <c r="AB83" s="18"/>
      <c r="AC83" s="18"/>
      <c r="AD83" s="18"/>
      <c r="AE83" s="18"/>
      <c r="AT83" s="10"/>
    </row>
    <row r="84" spans="2:54" s="7" customFormat="1" ht="15" customHeight="1" x14ac:dyDescent="0.25">
      <c r="B84" s="18"/>
      <c r="D84" s="333" t="s">
        <v>34</v>
      </c>
      <c r="E84" s="9">
        <f t="shared" si="26"/>
        <v>11.025</v>
      </c>
      <c r="F84" s="9">
        <f t="shared" si="26"/>
        <v>35.88305248618785</v>
      </c>
      <c r="G84" s="9"/>
      <c r="H84" s="9"/>
      <c r="I84" s="9"/>
      <c r="J84" s="9"/>
      <c r="K84" s="9"/>
      <c r="L84" s="9">
        <f t="shared" si="27"/>
        <v>413.77222222222224</v>
      </c>
      <c r="M84" s="9">
        <f t="shared" si="27"/>
        <v>0</v>
      </c>
      <c r="N84" s="9"/>
      <c r="O84" s="9">
        <f t="shared" si="25"/>
        <v>1.1277777777777658</v>
      </c>
      <c r="P84" s="9">
        <f t="shared" si="25"/>
        <v>0</v>
      </c>
      <c r="S84" s="18"/>
      <c r="T84" s="18"/>
      <c r="U84" s="318"/>
      <c r="V84" s="318"/>
      <c r="AC84" s="18"/>
      <c r="AE84" s="10"/>
      <c r="AF84" s="18"/>
      <c r="AH84" s="10"/>
      <c r="AI84" s="18"/>
      <c r="AJ84" s="18"/>
      <c r="AK84" s="18"/>
      <c r="AL84" s="18"/>
      <c r="AM84" s="18"/>
      <c r="BB84" s="10"/>
    </row>
    <row r="85" spans="2:54" s="7" customFormat="1" ht="15" customHeight="1" x14ac:dyDescent="0.25">
      <c r="B85" s="341"/>
      <c r="C85" s="342"/>
      <c r="D85" s="335" t="s">
        <v>32</v>
      </c>
      <c r="E85" s="9">
        <f t="shared" si="26"/>
        <v>889.85151229722669</v>
      </c>
      <c r="F85" s="9">
        <f t="shared" si="26"/>
        <v>551.05261352404204</v>
      </c>
      <c r="G85" s="9"/>
      <c r="H85" s="9"/>
      <c r="I85" s="9"/>
      <c r="J85" s="9"/>
      <c r="K85" s="9"/>
      <c r="L85" s="9">
        <f t="shared" si="27"/>
        <v>649.4255200883772</v>
      </c>
      <c r="M85" s="9">
        <f t="shared" si="27"/>
        <v>5.6428411535554392</v>
      </c>
      <c r="N85" s="9"/>
      <c r="O85" s="9">
        <f t="shared" si="25"/>
        <v>26.381981896030819</v>
      </c>
      <c r="P85" s="9">
        <f t="shared" si="25"/>
        <v>0</v>
      </c>
      <c r="T85" s="18"/>
      <c r="U85" s="318"/>
      <c r="V85" s="318"/>
      <c r="AC85" s="18"/>
      <c r="AE85" s="10"/>
      <c r="AF85" s="18"/>
      <c r="AH85" s="10"/>
      <c r="AI85" s="18"/>
      <c r="AJ85" s="18"/>
      <c r="AK85" s="18"/>
      <c r="AL85" s="18"/>
      <c r="AM85" s="18"/>
      <c r="BB85" s="10"/>
    </row>
    <row r="86" spans="2:54" s="7" customFormat="1" ht="15" customHeight="1" x14ac:dyDescent="0.25">
      <c r="B86" s="341"/>
      <c r="C86" s="342"/>
      <c r="D86" s="330" t="s">
        <v>33</v>
      </c>
      <c r="E86" s="9">
        <f t="shared" si="26"/>
        <v>4776.5401753187607</v>
      </c>
      <c r="F86" s="9">
        <f t="shared" si="26"/>
        <v>2414.4965391621126</v>
      </c>
      <c r="G86" s="9"/>
      <c r="H86" s="9"/>
      <c r="I86" s="9"/>
      <c r="J86" s="9"/>
      <c r="K86" s="9"/>
      <c r="L86" s="9">
        <f t="shared" si="27"/>
        <v>2764.9702641165759</v>
      </c>
      <c r="M86" s="9">
        <f t="shared" si="27"/>
        <v>0</v>
      </c>
      <c r="N86" s="9"/>
      <c r="O86" s="9">
        <f t="shared" si="25"/>
        <v>196.51764571949002</v>
      </c>
      <c r="P86" s="9">
        <f t="shared" si="25"/>
        <v>0</v>
      </c>
      <c r="T86" s="18"/>
      <c r="U86" s="318"/>
      <c r="V86" s="318"/>
      <c r="AC86" s="18"/>
      <c r="AE86" s="10"/>
      <c r="AF86" s="18"/>
      <c r="AH86" s="10"/>
      <c r="AI86" s="18"/>
      <c r="AJ86" s="18"/>
      <c r="AK86" s="18"/>
      <c r="AL86" s="18"/>
      <c r="AM86" s="18"/>
      <c r="BB86" s="10"/>
    </row>
    <row r="87" spans="2:54" s="7" customFormat="1" ht="15" customHeight="1" x14ac:dyDescent="0.25">
      <c r="B87" s="341"/>
      <c r="C87" s="342"/>
      <c r="D87" s="333" t="s">
        <v>36</v>
      </c>
      <c r="E87" s="9">
        <f t="shared" si="26"/>
        <v>2279.1393829269919</v>
      </c>
      <c r="F87" s="9">
        <f t="shared" si="26"/>
        <v>1126.5508939174865</v>
      </c>
      <c r="G87" s="9"/>
      <c r="H87" s="9"/>
      <c r="I87" s="9"/>
      <c r="J87" s="9"/>
      <c r="K87" s="9"/>
      <c r="L87" s="9">
        <f t="shared" si="27"/>
        <v>1691.5555754427974</v>
      </c>
      <c r="M87" s="9">
        <f t="shared" si="27"/>
        <v>34.504761904761907</v>
      </c>
      <c r="N87" s="9"/>
      <c r="O87" s="9">
        <f t="shared" si="25"/>
        <v>104.53552224544728</v>
      </c>
      <c r="P87" s="9">
        <f t="shared" si="25"/>
        <v>0</v>
      </c>
      <c r="T87" s="18"/>
      <c r="U87" s="318"/>
      <c r="V87" s="318"/>
      <c r="AC87" s="18"/>
      <c r="AE87" s="10"/>
      <c r="AF87" s="18"/>
      <c r="AH87" s="10"/>
      <c r="AI87" s="18"/>
      <c r="AJ87" s="18"/>
      <c r="AK87" s="18"/>
      <c r="AL87" s="18"/>
      <c r="AM87" s="18"/>
      <c r="BB87" s="10"/>
    </row>
    <row r="88" spans="2:54" s="7" customFormat="1" ht="15" customHeight="1" x14ac:dyDescent="0.25">
      <c r="B88" s="341"/>
      <c r="C88" s="342"/>
      <c r="D88" s="333" t="s">
        <v>439</v>
      </c>
      <c r="E88" s="9">
        <f t="shared" si="26"/>
        <v>0</v>
      </c>
      <c r="F88" s="9">
        <f t="shared" si="26"/>
        <v>0</v>
      </c>
      <c r="G88" s="9"/>
      <c r="H88" s="9"/>
      <c r="I88" s="9"/>
      <c r="J88" s="9"/>
      <c r="K88" s="9"/>
      <c r="L88" s="9">
        <f t="shared" si="27"/>
        <v>0</v>
      </c>
      <c r="M88" s="9">
        <f t="shared" si="27"/>
        <v>0</v>
      </c>
      <c r="N88" s="9"/>
      <c r="O88" s="9">
        <f t="shared" si="25"/>
        <v>0</v>
      </c>
      <c r="P88" s="9">
        <f t="shared" si="25"/>
        <v>0</v>
      </c>
      <c r="T88" s="18"/>
      <c r="U88" s="318"/>
      <c r="V88" s="318"/>
      <c r="AC88" s="18"/>
      <c r="AE88" s="10"/>
      <c r="AF88" s="18"/>
      <c r="AH88" s="10"/>
      <c r="AI88" s="18"/>
      <c r="AJ88" s="18"/>
      <c r="AK88" s="18"/>
      <c r="AL88" s="18"/>
      <c r="AM88" s="18"/>
      <c r="BB88" s="10"/>
    </row>
    <row r="89" spans="2:54" s="7" customFormat="1" ht="15" customHeight="1" x14ac:dyDescent="0.25">
      <c r="B89" s="341"/>
      <c r="C89" s="342"/>
      <c r="D89" s="333" t="s">
        <v>44</v>
      </c>
      <c r="E89" s="304">
        <f t="shared" si="26"/>
        <v>9002.3268714651731</v>
      </c>
      <c r="F89" s="304">
        <f t="shared" si="26"/>
        <v>4820.0874181712652</v>
      </c>
      <c r="G89" s="304"/>
      <c r="H89" s="304"/>
      <c r="I89" s="304"/>
      <c r="J89" s="304"/>
      <c r="K89" s="304"/>
      <c r="L89" s="304">
        <f t="shared" si="27"/>
        <v>6479.20331575407</v>
      </c>
      <c r="M89" s="304">
        <f t="shared" si="27"/>
        <v>40.147603058317344</v>
      </c>
      <c r="N89" s="9"/>
      <c r="O89" s="304">
        <f t="shared" si="25"/>
        <v>349.61175853060269</v>
      </c>
      <c r="P89" s="304">
        <f t="shared" si="25"/>
        <v>14.165277777777778</v>
      </c>
      <c r="Q89" s="343">
        <f>W67</f>
        <v>35.164088760466051</v>
      </c>
      <c r="T89" s="18"/>
      <c r="U89" s="318"/>
      <c r="AC89" s="18"/>
      <c r="AE89" s="10"/>
      <c r="AF89" s="18"/>
      <c r="AH89" s="10"/>
      <c r="AI89" s="18"/>
      <c r="AJ89" s="18"/>
      <c r="AK89" s="18"/>
      <c r="AL89" s="18"/>
      <c r="AM89" s="18"/>
      <c r="BB89" s="10"/>
    </row>
    <row r="90" spans="2:54" s="7" customFormat="1" ht="15" customHeight="1" x14ac:dyDescent="0.25">
      <c r="B90" s="341"/>
      <c r="C90" s="342"/>
      <c r="D90" s="337"/>
      <c r="P90" s="10"/>
      <c r="Q90" s="18"/>
      <c r="T90" s="18"/>
      <c r="U90" s="318"/>
      <c r="V90" s="318"/>
      <c r="AC90" s="18"/>
      <c r="AE90" s="10"/>
      <c r="AF90" s="18"/>
      <c r="AH90" s="10"/>
      <c r="AI90" s="18"/>
      <c r="AJ90" s="18"/>
      <c r="AK90" s="18"/>
      <c r="AL90" s="18"/>
      <c r="AM90" s="18"/>
      <c r="BB90" s="10"/>
    </row>
    <row r="91" spans="2:54" s="7" customFormat="1" ht="15" customHeight="1" x14ac:dyDescent="0.25">
      <c r="B91" s="341"/>
      <c r="C91" s="342"/>
      <c r="D91" s="337"/>
      <c r="F91" s="10"/>
      <c r="G91" s="18"/>
      <c r="J91" s="18"/>
      <c r="K91" s="318"/>
      <c r="L91" s="318"/>
      <c r="O91" s="10"/>
      <c r="P91" s="10"/>
      <c r="AC91" s="18"/>
      <c r="AE91" s="10"/>
      <c r="AF91" s="18"/>
      <c r="AH91" s="10"/>
      <c r="AI91" s="18"/>
      <c r="AJ91" s="18"/>
      <c r="AK91" s="18"/>
      <c r="AL91" s="18"/>
      <c r="AM91" s="18"/>
      <c r="BB91" s="10"/>
    </row>
    <row r="92" spans="2:54" s="7" customFormat="1" ht="15" customHeight="1" x14ac:dyDescent="0.25">
      <c r="B92" s="344"/>
      <c r="C92" s="183"/>
      <c r="D92" s="337"/>
      <c r="F92" s="10"/>
      <c r="G92" s="18"/>
      <c r="J92" s="18"/>
      <c r="K92" s="318"/>
      <c r="L92" s="318"/>
      <c r="O92" s="10"/>
      <c r="P92" s="10"/>
      <c r="AC92" s="18"/>
      <c r="AE92" s="10"/>
      <c r="AF92" s="18"/>
      <c r="AH92" s="10"/>
      <c r="AI92" s="18"/>
      <c r="AJ92" s="18"/>
      <c r="AK92" s="18"/>
      <c r="AL92" s="18"/>
      <c r="AM92" s="18"/>
      <c r="BB92" s="10"/>
    </row>
    <row r="93" spans="2:54" s="7" customFormat="1" ht="15" customHeight="1" x14ac:dyDescent="0.25">
      <c r="B93" s="344"/>
      <c r="C93" s="183"/>
      <c r="D93" s="337"/>
      <c r="F93" s="10"/>
      <c r="G93" s="18"/>
      <c r="J93" s="18"/>
      <c r="K93" s="318"/>
      <c r="L93" s="318"/>
      <c r="O93" s="10"/>
      <c r="P93" s="10"/>
      <c r="AC93" s="18"/>
      <c r="AE93" s="10"/>
      <c r="AF93" s="18"/>
      <c r="AH93" s="10"/>
      <c r="AI93" s="18"/>
      <c r="AJ93" s="18"/>
      <c r="AK93" s="18"/>
      <c r="AL93" s="18"/>
      <c r="AM93" s="18"/>
      <c r="BB93" s="10"/>
    </row>
    <row r="94" spans="2:54" s="7" customFormat="1" ht="15" customHeight="1" x14ac:dyDescent="0.25">
      <c r="B94" s="344"/>
      <c r="C94" s="183"/>
      <c r="D94" s="337"/>
      <c r="F94" s="10"/>
      <c r="G94" s="18"/>
      <c r="J94" s="18"/>
      <c r="K94" s="318"/>
      <c r="L94" s="318"/>
      <c r="O94" s="10"/>
      <c r="P94" s="10"/>
      <c r="AC94" s="18"/>
      <c r="AE94" s="10"/>
      <c r="AF94" s="18"/>
      <c r="AH94" s="10"/>
      <c r="AI94" s="18"/>
      <c r="AJ94" s="18"/>
      <c r="AK94" s="18"/>
      <c r="AL94" s="18"/>
      <c r="AM94" s="18"/>
      <c r="BB94" s="10"/>
    </row>
    <row r="95" spans="2:54" s="7" customFormat="1" ht="15" customHeight="1" x14ac:dyDescent="0.25">
      <c r="B95" s="344"/>
      <c r="C95" s="183"/>
      <c r="D95" s="337"/>
      <c r="F95" s="10"/>
      <c r="G95" s="18"/>
      <c r="J95" s="18"/>
      <c r="K95" s="318"/>
      <c r="L95" s="318"/>
      <c r="O95" s="10"/>
      <c r="P95" s="10"/>
      <c r="AC95" s="18"/>
      <c r="AE95" s="10"/>
      <c r="AF95" s="18"/>
      <c r="AH95" s="10"/>
      <c r="AI95" s="18"/>
      <c r="AJ95" s="18"/>
      <c r="AK95" s="18"/>
      <c r="AL95" s="18"/>
      <c r="AM95" s="18"/>
      <c r="BB95" s="10"/>
    </row>
    <row r="96" spans="2:54" s="7" customFormat="1" ht="15" customHeight="1" x14ac:dyDescent="0.25">
      <c r="B96" s="344"/>
      <c r="C96" s="183"/>
      <c r="D96" s="337"/>
      <c r="F96" s="10"/>
      <c r="G96" s="18"/>
      <c r="J96" s="18"/>
      <c r="K96" s="318"/>
      <c r="L96" s="318"/>
      <c r="O96" s="10"/>
      <c r="P96" s="10"/>
      <c r="AC96" s="18"/>
      <c r="AE96" s="10"/>
      <c r="AF96" s="18"/>
      <c r="AH96" s="10"/>
      <c r="AI96" s="18"/>
      <c r="AJ96" s="18"/>
      <c r="AK96" s="18"/>
      <c r="AL96" s="18"/>
      <c r="AM96" s="18"/>
      <c r="BB96" s="10"/>
    </row>
    <row r="97" spans="2:54" s="7" customFormat="1" ht="15" customHeight="1" x14ac:dyDescent="0.25">
      <c r="B97" s="344"/>
      <c r="C97" s="183"/>
      <c r="D97" s="337"/>
      <c r="F97" s="10"/>
      <c r="G97" s="18"/>
      <c r="J97" s="18"/>
      <c r="K97" s="318"/>
      <c r="L97" s="318"/>
      <c r="O97" s="10"/>
      <c r="P97" s="10"/>
      <c r="AC97" s="18"/>
      <c r="AE97" s="10"/>
      <c r="AF97" s="18"/>
      <c r="AH97" s="10"/>
      <c r="AI97" s="18"/>
      <c r="AJ97" s="18"/>
      <c r="AK97" s="18"/>
      <c r="AL97" s="18"/>
      <c r="AM97" s="18"/>
      <c r="BB97" s="10"/>
    </row>
    <row r="98" spans="2:54" s="7" customFormat="1" ht="15" customHeight="1" x14ac:dyDescent="0.25">
      <c r="B98" s="344"/>
      <c r="C98" s="183"/>
      <c r="D98" s="337"/>
      <c r="F98" s="10"/>
      <c r="G98" s="18"/>
      <c r="J98" s="18"/>
      <c r="K98" s="318"/>
      <c r="L98" s="318"/>
      <c r="O98" s="10"/>
      <c r="P98" s="10"/>
      <c r="AC98" s="18"/>
      <c r="AE98" s="10"/>
      <c r="AF98" s="18"/>
      <c r="AH98" s="10"/>
      <c r="AI98" s="18"/>
      <c r="AJ98" s="18"/>
      <c r="AK98" s="18"/>
      <c r="AL98" s="18"/>
      <c r="AM98" s="18"/>
      <c r="BB98" s="10"/>
    </row>
    <row r="99" spans="2:54" s="7" customFormat="1" ht="15" customHeight="1" x14ac:dyDescent="0.25">
      <c r="B99" s="344"/>
      <c r="C99" s="183"/>
      <c r="D99" s="337"/>
      <c r="F99" s="10"/>
      <c r="G99" s="18"/>
      <c r="J99" s="18"/>
      <c r="K99" s="318"/>
      <c r="L99" s="318"/>
      <c r="O99" s="10"/>
      <c r="P99" s="10"/>
      <c r="AC99" s="18"/>
      <c r="AE99" s="10"/>
      <c r="AF99" s="18"/>
      <c r="AH99" s="10"/>
      <c r="AI99" s="18"/>
      <c r="AJ99" s="18"/>
      <c r="AK99" s="18"/>
      <c r="AL99" s="18"/>
      <c r="AM99" s="18"/>
      <c r="BB99" s="10"/>
    </row>
    <row r="100" spans="2:54" s="7" customFormat="1" ht="15" customHeight="1" x14ac:dyDescent="0.25">
      <c r="B100" s="344"/>
      <c r="C100" s="183"/>
      <c r="D100" s="337"/>
      <c r="F100" s="10"/>
      <c r="G100" s="18"/>
      <c r="J100" s="18"/>
      <c r="K100" s="318"/>
      <c r="L100" s="318"/>
      <c r="O100" s="10"/>
      <c r="P100" s="10"/>
      <c r="AC100" s="18"/>
      <c r="AE100" s="10"/>
      <c r="AF100" s="18"/>
      <c r="AH100" s="10"/>
      <c r="AI100" s="18"/>
      <c r="AJ100" s="18"/>
      <c r="AK100" s="18"/>
      <c r="AL100" s="18"/>
      <c r="AM100" s="18"/>
      <c r="BB100" s="10"/>
    </row>
    <row r="101" spans="2:54" s="7" customFormat="1" ht="15" customHeight="1" x14ac:dyDescent="0.25">
      <c r="B101" s="344"/>
      <c r="C101" s="183"/>
      <c r="D101" s="337"/>
      <c r="F101" s="10"/>
      <c r="G101" s="18"/>
      <c r="J101" s="18"/>
      <c r="K101" s="318"/>
      <c r="L101" s="318"/>
      <c r="O101" s="10"/>
      <c r="P101" s="10"/>
      <c r="AC101" s="18"/>
      <c r="AE101" s="10"/>
      <c r="AF101" s="18"/>
      <c r="AH101" s="10"/>
      <c r="AI101" s="18"/>
      <c r="AJ101" s="18"/>
      <c r="AK101" s="18"/>
      <c r="AL101" s="18"/>
      <c r="AM101" s="18"/>
      <c r="BB101" s="10"/>
    </row>
    <row r="102" spans="2:54" s="7" customFormat="1" ht="15" customHeight="1" x14ac:dyDescent="0.25">
      <c r="B102" s="344"/>
      <c r="C102" s="183"/>
      <c r="D102" s="337"/>
      <c r="F102" s="10"/>
      <c r="G102" s="18"/>
      <c r="J102" s="18"/>
      <c r="K102" s="318"/>
      <c r="L102" s="318"/>
      <c r="O102" s="10"/>
      <c r="P102" s="10"/>
      <c r="AC102" s="18"/>
      <c r="AE102" s="10"/>
      <c r="AF102" s="18"/>
      <c r="AH102" s="10"/>
      <c r="AI102" s="18"/>
      <c r="AJ102" s="18"/>
      <c r="AK102" s="18"/>
      <c r="AL102" s="18"/>
      <c r="AM102" s="18"/>
      <c r="BB102" s="10"/>
    </row>
    <row r="103" spans="2:54" s="7" customFormat="1" ht="15" customHeight="1" x14ac:dyDescent="0.25">
      <c r="B103" s="344"/>
      <c r="C103" s="183"/>
      <c r="D103" s="337"/>
      <c r="F103" s="10"/>
      <c r="G103" s="18"/>
      <c r="J103" s="18"/>
      <c r="K103" s="318"/>
      <c r="L103" s="318"/>
      <c r="O103" s="10"/>
      <c r="P103" s="10"/>
      <c r="AC103" s="18"/>
      <c r="AE103" s="10"/>
      <c r="AF103" s="18"/>
      <c r="AH103" s="10"/>
      <c r="AI103" s="18"/>
      <c r="AJ103" s="18"/>
      <c r="AK103" s="18"/>
      <c r="AL103" s="18"/>
      <c r="AM103" s="18"/>
      <c r="BB103" s="10"/>
    </row>
    <row r="104" spans="2:54" s="7" customFormat="1" ht="15" customHeight="1" x14ac:dyDescent="0.25">
      <c r="B104" s="344"/>
      <c r="C104" s="183"/>
      <c r="D104" s="337"/>
      <c r="F104" s="10"/>
      <c r="G104" s="18"/>
      <c r="J104" s="18"/>
      <c r="K104" s="318"/>
      <c r="L104" s="318"/>
      <c r="O104" s="10"/>
      <c r="P104" s="10"/>
      <c r="AC104" s="18"/>
      <c r="AE104" s="10"/>
      <c r="AF104" s="18"/>
      <c r="AH104" s="10"/>
      <c r="AI104" s="18"/>
      <c r="AJ104" s="18"/>
      <c r="AK104" s="18"/>
      <c r="AL104" s="18"/>
      <c r="AM104" s="18"/>
      <c r="BB104" s="10"/>
    </row>
    <row r="105" spans="2:54" s="7" customFormat="1" ht="15" customHeight="1" x14ac:dyDescent="0.25">
      <c r="B105" s="344"/>
      <c r="C105" s="183"/>
      <c r="D105" s="337"/>
      <c r="F105" s="10"/>
      <c r="G105" s="18"/>
      <c r="J105" s="18"/>
      <c r="K105" s="318"/>
      <c r="L105" s="318"/>
      <c r="O105" s="10"/>
      <c r="P105" s="10"/>
      <c r="AC105" s="18"/>
      <c r="AE105" s="10"/>
      <c r="AF105" s="18"/>
      <c r="AH105" s="10"/>
      <c r="AI105" s="18"/>
      <c r="AJ105" s="18"/>
      <c r="AK105" s="18"/>
      <c r="AL105" s="18"/>
      <c r="AM105" s="18"/>
      <c r="BB105" s="10"/>
    </row>
    <row r="106" spans="2:54" s="7" customFormat="1" ht="15" customHeight="1" x14ac:dyDescent="0.25">
      <c r="B106" s="344"/>
      <c r="C106" s="183"/>
      <c r="D106" s="337"/>
      <c r="F106" s="10"/>
      <c r="G106" s="18"/>
      <c r="J106" s="18"/>
      <c r="K106" s="318"/>
      <c r="L106" s="318"/>
      <c r="O106" s="10"/>
      <c r="P106" s="10"/>
      <c r="AC106" s="18"/>
      <c r="AE106" s="10"/>
      <c r="AF106" s="18"/>
      <c r="AH106" s="10"/>
      <c r="AI106" s="18"/>
      <c r="AJ106" s="18"/>
      <c r="AK106" s="18"/>
      <c r="AL106" s="18"/>
      <c r="AM106" s="18"/>
      <c r="BB106" s="10"/>
    </row>
    <row r="107" spans="2:54" s="7" customFormat="1" ht="15" customHeight="1" x14ac:dyDescent="0.25">
      <c r="B107" s="344"/>
      <c r="C107" s="183"/>
      <c r="D107" s="337"/>
      <c r="F107" s="10"/>
      <c r="G107" s="18"/>
      <c r="J107" s="18"/>
      <c r="K107" s="318"/>
      <c r="L107" s="318"/>
      <c r="O107" s="10"/>
      <c r="P107" s="10"/>
      <c r="AC107" s="18"/>
      <c r="AE107" s="10"/>
      <c r="AF107" s="18"/>
      <c r="AH107" s="10"/>
      <c r="AI107" s="18"/>
      <c r="AJ107" s="18"/>
      <c r="AK107" s="18"/>
      <c r="AL107" s="18"/>
      <c r="AM107" s="18"/>
      <c r="BB107" s="10"/>
    </row>
    <row r="108" spans="2:54" s="7" customFormat="1" ht="15" customHeight="1" x14ac:dyDescent="0.25">
      <c r="B108" s="344"/>
      <c r="C108" s="183"/>
      <c r="D108" s="337"/>
      <c r="F108" s="10"/>
      <c r="G108" s="18"/>
      <c r="J108" s="18"/>
      <c r="K108" s="318"/>
      <c r="L108" s="318"/>
      <c r="O108" s="10"/>
      <c r="P108" s="10"/>
      <c r="AE108" s="10"/>
      <c r="AH108" s="10"/>
      <c r="BB108" s="10"/>
    </row>
    <row r="109" spans="2:54" s="7" customFormat="1" ht="15" customHeight="1" x14ac:dyDescent="0.25">
      <c r="B109" s="344"/>
      <c r="C109" s="183"/>
      <c r="D109" s="337"/>
      <c r="F109" s="10"/>
      <c r="G109" s="18"/>
      <c r="J109" s="18"/>
      <c r="K109" s="318"/>
      <c r="L109" s="318"/>
      <c r="O109" s="10"/>
      <c r="P109" s="10"/>
      <c r="AE109" s="10"/>
      <c r="AH109" s="10"/>
      <c r="BB109" s="10"/>
    </row>
    <row r="110" spans="2:54" s="7" customFormat="1" ht="15" customHeight="1" x14ac:dyDescent="0.25">
      <c r="B110" s="344"/>
      <c r="C110" s="183"/>
      <c r="D110" s="337"/>
      <c r="F110" s="10"/>
      <c r="G110" s="18"/>
      <c r="J110" s="18"/>
      <c r="K110" s="318"/>
      <c r="L110" s="318"/>
      <c r="O110" s="10"/>
      <c r="P110" s="10"/>
      <c r="AE110" s="10"/>
      <c r="AH110" s="10"/>
      <c r="BB110" s="10"/>
    </row>
    <row r="111" spans="2:54" s="7" customFormat="1" ht="15" customHeight="1" x14ac:dyDescent="0.25">
      <c r="B111" s="344"/>
      <c r="C111" s="183"/>
      <c r="D111" s="337"/>
      <c r="F111" s="10"/>
      <c r="G111" s="18"/>
      <c r="J111" s="18"/>
      <c r="K111" s="318"/>
      <c r="L111" s="318"/>
      <c r="O111" s="10"/>
      <c r="P111" s="10"/>
      <c r="AE111" s="10"/>
      <c r="AH111" s="10"/>
      <c r="BB111" s="10"/>
    </row>
    <row r="112" spans="2:54" s="7" customFormat="1" ht="15" customHeight="1" x14ac:dyDescent="0.25">
      <c r="B112" s="344"/>
      <c r="C112" s="183"/>
      <c r="D112" s="337"/>
      <c r="F112" s="10"/>
      <c r="G112" s="18"/>
      <c r="J112" s="18"/>
      <c r="K112" s="318"/>
      <c r="L112" s="318"/>
      <c r="O112" s="10"/>
      <c r="P112" s="10"/>
      <c r="AE112" s="10"/>
      <c r="AH112" s="10"/>
      <c r="BB112" s="10"/>
    </row>
    <row r="113" spans="2:54" s="7" customFormat="1" ht="15" customHeight="1" x14ac:dyDescent="0.25">
      <c r="B113" s="344"/>
      <c r="C113" s="183"/>
      <c r="D113" s="337"/>
      <c r="F113" s="10"/>
      <c r="G113" s="18"/>
      <c r="J113" s="18"/>
      <c r="K113" s="318"/>
      <c r="L113" s="318"/>
      <c r="O113" s="10"/>
      <c r="P113" s="10"/>
      <c r="AE113" s="10"/>
      <c r="AH113" s="10"/>
      <c r="BB113" s="10"/>
    </row>
    <row r="114" spans="2:54" s="7" customFormat="1" ht="15" customHeight="1" x14ac:dyDescent="0.25">
      <c r="B114" s="344"/>
      <c r="C114" s="183"/>
      <c r="D114" s="337"/>
      <c r="F114" s="10"/>
      <c r="G114" s="18"/>
      <c r="J114" s="18"/>
      <c r="K114" s="318"/>
      <c r="L114" s="318"/>
      <c r="O114" s="10"/>
      <c r="P114" s="10"/>
      <c r="AE114" s="10"/>
      <c r="AH114" s="10"/>
      <c r="BB114" s="10"/>
    </row>
    <row r="115" spans="2:54" s="7" customFormat="1" ht="15" customHeight="1" x14ac:dyDescent="0.25">
      <c r="B115" s="344"/>
      <c r="C115" s="183"/>
      <c r="D115" s="337"/>
      <c r="F115" s="10"/>
      <c r="G115" s="18"/>
      <c r="J115" s="18"/>
      <c r="K115" s="318"/>
      <c r="L115" s="318"/>
      <c r="O115" s="10"/>
      <c r="P115" s="10"/>
      <c r="AE115" s="10"/>
      <c r="AH115" s="10"/>
      <c r="BB115" s="10"/>
    </row>
    <row r="116" spans="2:54" s="7" customFormat="1" ht="15" customHeight="1" x14ac:dyDescent="0.25">
      <c r="B116" s="344"/>
      <c r="C116" s="183"/>
      <c r="D116" s="337"/>
      <c r="F116" s="10"/>
      <c r="G116" s="18"/>
      <c r="J116" s="18"/>
      <c r="K116" s="318"/>
      <c r="L116" s="318"/>
      <c r="O116" s="10"/>
      <c r="P116" s="10"/>
      <c r="AE116" s="10"/>
      <c r="AH116" s="10"/>
      <c r="BB116" s="10"/>
    </row>
    <row r="117" spans="2:54" s="7" customFormat="1" ht="15" customHeight="1" x14ac:dyDescent="0.25">
      <c r="B117" s="344"/>
      <c r="C117" s="183"/>
      <c r="D117" s="337"/>
      <c r="F117" s="10"/>
      <c r="G117" s="18"/>
      <c r="J117" s="18"/>
      <c r="K117" s="318"/>
      <c r="L117" s="318"/>
      <c r="O117" s="10"/>
      <c r="P117" s="10"/>
      <c r="AE117" s="10"/>
      <c r="AH117" s="10"/>
      <c r="BB117" s="10"/>
    </row>
    <row r="118" spans="2:54" s="7" customFormat="1" ht="15" customHeight="1" x14ac:dyDescent="0.25">
      <c r="B118" s="344"/>
      <c r="C118" s="183"/>
      <c r="D118" s="337"/>
      <c r="F118" s="10"/>
      <c r="G118" s="18"/>
      <c r="J118" s="18"/>
      <c r="K118" s="318"/>
      <c r="L118" s="318"/>
      <c r="O118" s="10"/>
      <c r="P118" s="10"/>
      <c r="AE118" s="10"/>
      <c r="AH118" s="10"/>
      <c r="BB118" s="10"/>
    </row>
    <row r="119" spans="2:54" s="7" customFormat="1" ht="15" customHeight="1" x14ac:dyDescent="0.25">
      <c r="B119" s="344"/>
      <c r="C119" s="183"/>
      <c r="D119" s="337"/>
      <c r="F119" s="10"/>
      <c r="G119" s="18"/>
      <c r="J119" s="18"/>
      <c r="K119" s="318"/>
      <c r="L119" s="318"/>
      <c r="O119" s="10"/>
      <c r="P119" s="10"/>
      <c r="AE119" s="10"/>
      <c r="AH119" s="10"/>
      <c r="BB119" s="10"/>
    </row>
    <row r="120" spans="2:54" s="7" customFormat="1" ht="15" customHeight="1" x14ac:dyDescent="0.25">
      <c r="B120" s="344"/>
      <c r="C120" s="183"/>
      <c r="D120" s="337"/>
      <c r="F120" s="10"/>
      <c r="G120" s="18"/>
      <c r="J120" s="18"/>
      <c r="K120" s="318"/>
      <c r="L120" s="318"/>
      <c r="O120" s="10"/>
      <c r="P120" s="10"/>
      <c r="AE120" s="10"/>
      <c r="AH120" s="10"/>
      <c r="BB120" s="10"/>
    </row>
    <row r="121" spans="2:54" s="7" customFormat="1" ht="15" customHeight="1" x14ac:dyDescent="0.25">
      <c r="B121" s="344"/>
      <c r="C121" s="183"/>
      <c r="D121" s="337"/>
      <c r="F121" s="10"/>
      <c r="G121" s="18"/>
      <c r="J121" s="18"/>
      <c r="K121" s="318"/>
      <c r="L121" s="318"/>
      <c r="O121" s="10"/>
      <c r="P121" s="10"/>
      <c r="AE121" s="10"/>
      <c r="AH121" s="10"/>
      <c r="BB121" s="10"/>
    </row>
    <row r="122" spans="2:54" s="7" customFormat="1" ht="15" customHeight="1" x14ac:dyDescent="0.25">
      <c r="B122" s="344"/>
      <c r="C122" s="183"/>
      <c r="D122" s="337"/>
      <c r="F122" s="10"/>
      <c r="G122" s="18"/>
      <c r="J122" s="18"/>
      <c r="K122" s="318"/>
      <c r="L122" s="318"/>
      <c r="O122" s="10"/>
      <c r="P122" s="10"/>
      <c r="AE122" s="10"/>
      <c r="AH122" s="10"/>
      <c r="BB122" s="10"/>
    </row>
    <row r="123" spans="2:54" s="7" customFormat="1" ht="15" customHeight="1" x14ac:dyDescent="0.25">
      <c r="B123" s="344"/>
      <c r="C123" s="183"/>
      <c r="D123" s="337"/>
      <c r="F123" s="10"/>
      <c r="G123" s="18"/>
      <c r="J123" s="18"/>
      <c r="K123" s="318"/>
      <c r="L123" s="318"/>
      <c r="O123" s="10"/>
      <c r="P123" s="10"/>
      <c r="AE123" s="10"/>
      <c r="AH123" s="10"/>
      <c r="BB123" s="10"/>
    </row>
    <row r="124" spans="2:54" s="7" customFormat="1" ht="15" customHeight="1" x14ac:dyDescent="0.25">
      <c r="B124" s="344"/>
      <c r="C124" s="183"/>
      <c r="D124" s="337"/>
      <c r="F124" s="10"/>
      <c r="G124" s="18"/>
      <c r="J124" s="18"/>
      <c r="K124" s="318"/>
      <c r="L124" s="318"/>
      <c r="O124" s="10"/>
      <c r="P124" s="10"/>
      <c r="AE124" s="10"/>
      <c r="AH124" s="10"/>
      <c r="BB124" s="10"/>
    </row>
    <row r="125" spans="2:54" s="7" customFormat="1" ht="15" customHeight="1" x14ac:dyDescent="0.25">
      <c r="B125" s="344"/>
      <c r="C125" s="183"/>
      <c r="D125" s="337"/>
      <c r="F125" s="10"/>
      <c r="G125" s="18"/>
      <c r="J125" s="18"/>
      <c r="K125" s="318"/>
      <c r="L125" s="318"/>
      <c r="O125" s="10"/>
      <c r="P125" s="10"/>
      <c r="AE125" s="10"/>
      <c r="AH125" s="10"/>
      <c r="BB125" s="10"/>
    </row>
    <row r="126" spans="2:54" s="7" customFormat="1" ht="15" customHeight="1" x14ac:dyDescent="0.25">
      <c r="B126" s="344"/>
      <c r="C126" s="183"/>
      <c r="D126" s="337"/>
      <c r="F126" s="10"/>
      <c r="G126" s="18"/>
      <c r="J126" s="18"/>
      <c r="K126" s="318"/>
      <c r="L126" s="318"/>
      <c r="O126" s="10"/>
      <c r="P126" s="10"/>
      <c r="AE126" s="10"/>
      <c r="AH126" s="10"/>
      <c r="BB126" s="10"/>
    </row>
    <row r="127" spans="2:54" s="7" customFormat="1" ht="15" customHeight="1" x14ac:dyDescent="0.25">
      <c r="B127" s="344"/>
      <c r="C127" s="183"/>
      <c r="D127" s="337"/>
      <c r="F127" s="10"/>
      <c r="G127" s="18"/>
      <c r="J127" s="18"/>
      <c r="K127" s="318"/>
      <c r="L127" s="318"/>
      <c r="O127" s="10"/>
      <c r="P127" s="10"/>
      <c r="AE127" s="10"/>
      <c r="AH127" s="10"/>
      <c r="BB127" s="10"/>
    </row>
    <row r="128" spans="2:54" s="7" customFormat="1" ht="15" customHeight="1" x14ac:dyDescent="0.25">
      <c r="B128" s="344"/>
      <c r="C128" s="183"/>
      <c r="D128" s="337"/>
      <c r="F128" s="10"/>
      <c r="G128" s="18"/>
      <c r="J128" s="18"/>
      <c r="K128" s="318"/>
      <c r="L128" s="318"/>
      <c r="O128" s="10"/>
      <c r="P128" s="10"/>
      <c r="AE128" s="10"/>
      <c r="AH128" s="10"/>
      <c r="BB128" s="10"/>
    </row>
    <row r="129" spans="2:54" s="7" customFormat="1" ht="15" customHeight="1" x14ac:dyDescent="0.25">
      <c r="B129" s="344"/>
      <c r="C129" s="183"/>
      <c r="D129" s="337"/>
      <c r="F129" s="10"/>
      <c r="G129" s="18"/>
      <c r="J129" s="18"/>
      <c r="K129" s="318"/>
      <c r="L129" s="318"/>
      <c r="O129" s="10"/>
      <c r="P129" s="10"/>
      <c r="AE129" s="10"/>
      <c r="AH129" s="10"/>
      <c r="BB129" s="10"/>
    </row>
    <row r="130" spans="2:54" s="7" customFormat="1" ht="15" customHeight="1" x14ac:dyDescent="0.25">
      <c r="B130" s="344"/>
      <c r="C130" s="183"/>
      <c r="D130" s="337"/>
      <c r="F130" s="10"/>
      <c r="G130" s="18"/>
      <c r="J130" s="18"/>
      <c r="K130" s="318"/>
      <c r="L130" s="318"/>
      <c r="O130" s="10"/>
      <c r="P130" s="10"/>
      <c r="AE130" s="10"/>
      <c r="AH130" s="10"/>
      <c r="BB130" s="10"/>
    </row>
    <row r="131" spans="2:54" s="7" customFormat="1" ht="15" customHeight="1" x14ac:dyDescent="0.25">
      <c r="B131" s="344"/>
      <c r="C131" s="183"/>
      <c r="D131" s="337"/>
      <c r="F131" s="10"/>
      <c r="G131" s="18"/>
      <c r="J131" s="18"/>
      <c r="K131" s="318"/>
      <c r="L131" s="318"/>
      <c r="O131" s="10"/>
      <c r="P131" s="10"/>
      <c r="AE131" s="10"/>
      <c r="AH131" s="10"/>
      <c r="BB131" s="10"/>
    </row>
    <row r="132" spans="2:54" s="7" customFormat="1" ht="15" customHeight="1" x14ac:dyDescent="0.25">
      <c r="B132" s="344"/>
      <c r="C132" s="183"/>
      <c r="D132" s="337"/>
      <c r="F132" s="10"/>
      <c r="G132" s="18"/>
      <c r="J132" s="18"/>
      <c r="K132" s="318"/>
      <c r="L132" s="318"/>
      <c r="O132" s="10"/>
      <c r="P132" s="10"/>
      <c r="AE132" s="10"/>
      <c r="AH132" s="10"/>
      <c r="BB132" s="10"/>
    </row>
    <row r="133" spans="2:54" s="7" customFormat="1" ht="15" customHeight="1" x14ac:dyDescent="0.25">
      <c r="B133" s="344"/>
      <c r="C133" s="183"/>
      <c r="D133" s="337"/>
      <c r="F133" s="10"/>
      <c r="G133" s="18"/>
      <c r="J133" s="18"/>
      <c r="K133" s="318"/>
      <c r="L133" s="318"/>
      <c r="O133" s="10"/>
      <c r="P133" s="10"/>
      <c r="AE133" s="10"/>
      <c r="AH133" s="10"/>
      <c r="BB133" s="10"/>
    </row>
    <row r="134" spans="2:54" s="7" customFormat="1" ht="15" customHeight="1" x14ac:dyDescent="0.25">
      <c r="B134" s="344"/>
      <c r="C134" s="183"/>
      <c r="D134" s="337"/>
      <c r="F134" s="10"/>
      <c r="G134" s="18"/>
      <c r="J134" s="18"/>
      <c r="K134" s="318"/>
      <c r="L134" s="318"/>
      <c r="O134" s="10"/>
      <c r="P134" s="10"/>
      <c r="AE134" s="10"/>
      <c r="AH134" s="10"/>
      <c r="BB134" s="10"/>
    </row>
    <row r="135" spans="2:54" s="7" customFormat="1" ht="15" customHeight="1" x14ac:dyDescent="0.25">
      <c r="B135" s="344"/>
      <c r="C135" s="183"/>
      <c r="D135" s="337"/>
      <c r="F135" s="10"/>
      <c r="G135" s="18"/>
      <c r="J135" s="18"/>
      <c r="K135" s="318"/>
      <c r="L135" s="318"/>
      <c r="O135" s="10"/>
      <c r="P135" s="10"/>
      <c r="AE135" s="10"/>
      <c r="AH135" s="10"/>
      <c r="BB135" s="10"/>
    </row>
    <row r="136" spans="2:54" s="7" customFormat="1" ht="15" customHeight="1" x14ac:dyDescent="0.25">
      <c r="B136" s="344"/>
      <c r="C136" s="183"/>
      <c r="D136" s="337"/>
      <c r="F136" s="10"/>
      <c r="G136" s="18"/>
      <c r="J136" s="18"/>
      <c r="K136" s="318"/>
      <c r="L136" s="318"/>
      <c r="O136" s="10"/>
      <c r="P136" s="10"/>
      <c r="AE136" s="10"/>
      <c r="AH136" s="10"/>
      <c r="BB136" s="10"/>
    </row>
    <row r="137" spans="2:54" s="7" customFormat="1" ht="15" customHeight="1" x14ac:dyDescent="0.25">
      <c r="B137" s="344"/>
      <c r="C137" s="183"/>
      <c r="D137" s="337"/>
      <c r="F137" s="10"/>
      <c r="G137" s="18"/>
      <c r="J137" s="18"/>
      <c r="K137" s="318"/>
      <c r="L137" s="318"/>
      <c r="O137" s="10"/>
      <c r="P137" s="10"/>
      <c r="AE137" s="10"/>
      <c r="AH137" s="10"/>
      <c r="BB137" s="10"/>
    </row>
    <row r="138" spans="2:54" s="7" customFormat="1" ht="15" customHeight="1" x14ac:dyDescent="0.25">
      <c r="B138" s="344"/>
      <c r="C138" s="183"/>
      <c r="D138" s="337"/>
      <c r="F138" s="10"/>
      <c r="G138" s="18"/>
      <c r="J138" s="18"/>
      <c r="K138" s="318"/>
      <c r="L138" s="318"/>
      <c r="O138" s="10"/>
      <c r="P138" s="10"/>
      <c r="AE138" s="10"/>
      <c r="AH138" s="10"/>
      <c r="BB138" s="10"/>
    </row>
    <row r="139" spans="2:54" s="7" customFormat="1" ht="15" customHeight="1" x14ac:dyDescent="0.25">
      <c r="B139" s="344"/>
      <c r="C139" s="183"/>
      <c r="D139" s="337"/>
      <c r="F139" s="10"/>
      <c r="G139" s="18"/>
      <c r="J139" s="18"/>
      <c r="K139" s="318"/>
      <c r="L139" s="318"/>
      <c r="O139" s="10"/>
      <c r="P139" s="10"/>
      <c r="AE139" s="10"/>
      <c r="AH139" s="10"/>
      <c r="BB139" s="10"/>
    </row>
    <row r="140" spans="2:54" s="7" customFormat="1" ht="15" customHeight="1" x14ac:dyDescent="0.25">
      <c r="B140" s="344"/>
      <c r="C140" s="183"/>
      <c r="D140" s="337"/>
      <c r="F140" s="10"/>
      <c r="G140" s="18"/>
      <c r="J140" s="18"/>
      <c r="K140" s="318"/>
      <c r="L140" s="318"/>
      <c r="O140" s="10"/>
      <c r="P140" s="10"/>
      <c r="AE140" s="10"/>
      <c r="AH140" s="10"/>
      <c r="BB140" s="10"/>
    </row>
    <row r="141" spans="2:54" s="7" customFormat="1" ht="15" customHeight="1" x14ac:dyDescent="0.25">
      <c r="B141" s="344"/>
      <c r="C141" s="183"/>
      <c r="D141" s="337"/>
      <c r="F141" s="10"/>
      <c r="G141" s="18"/>
      <c r="J141" s="18"/>
      <c r="K141" s="318"/>
      <c r="L141" s="318"/>
      <c r="O141" s="10"/>
      <c r="P141" s="10"/>
      <c r="AE141" s="10"/>
      <c r="AH141" s="10"/>
      <c r="BB141" s="10"/>
    </row>
    <row r="142" spans="2:54" s="7" customFormat="1" ht="15" customHeight="1" x14ac:dyDescent="0.25">
      <c r="B142" s="344"/>
      <c r="C142" s="183"/>
      <c r="D142" s="337"/>
      <c r="F142" s="10"/>
      <c r="G142" s="18"/>
      <c r="J142" s="18"/>
      <c r="K142" s="318"/>
      <c r="L142" s="318"/>
      <c r="O142" s="10"/>
      <c r="P142" s="10"/>
      <c r="AE142" s="10"/>
      <c r="AH142" s="10"/>
      <c r="BB142" s="10"/>
    </row>
    <row r="143" spans="2:54" s="7" customFormat="1" ht="15" customHeight="1" x14ac:dyDescent="0.25">
      <c r="B143" s="344"/>
      <c r="C143" s="10"/>
      <c r="D143" s="337"/>
      <c r="F143" s="10"/>
      <c r="G143" s="18"/>
      <c r="J143" s="18"/>
      <c r="K143" s="318"/>
      <c r="L143" s="318"/>
      <c r="O143" s="10"/>
      <c r="P143" s="10"/>
      <c r="AE143" s="10"/>
      <c r="AH143" s="10"/>
      <c r="BB143" s="10"/>
    </row>
    <row r="144" spans="2:54" s="7" customFormat="1" ht="15" customHeight="1" x14ac:dyDescent="0.25">
      <c r="B144" s="18"/>
      <c r="C144" s="10"/>
      <c r="D144" s="337"/>
      <c r="F144" s="10"/>
      <c r="G144" s="18"/>
      <c r="J144" s="18"/>
      <c r="K144" s="318"/>
      <c r="L144" s="318"/>
      <c r="O144" s="10"/>
      <c r="P144" s="10"/>
      <c r="AE144" s="10"/>
      <c r="AH144" s="10"/>
      <c r="BB144" s="10"/>
    </row>
    <row r="145" spans="2:54" s="7" customFormat="1" ht="15" customHeight="1" x14ac:dyDescent="0.25">
      <c r="B145" s="18"/>
      <c r="C145" s="10"/>
      <c r="D145" s="337"/>
      <c r="F145" s="10"/>
      <c r="G145" s="18"/>
      <c r="J145" s="18"/>
      <c r="K145" s="318"/>
      <c r="L145" s="318"/>
      <c r="O145" s="10"/>
      <c r="P145" s="10"/>
      <c r="AE145" s="10"/>
      <c r="AH145" s="10"/>
      <c r="BB145" s="10"/>
    </row>
    <row r="146" spans="2:54" s="7" customFormat="1" ht="15" customHeight="1" x14ac:dyDescent="0.25">
      <c r="B146" s="18"/>
      <c r="C146" s="10"/>
      <c r="D146" s="337"/>
      <c r="F146" s="10"/>
      <c r="G146" s="18"/>
      <c r="J146" s="18"/>
      <c r="K146" s="318"/>
      <c r="L146" s="318"/>
      <c r="O146" s="10"/>
      <c r="P146" s="10"/>
      <c r="AE146" s="10"/>
      <c r="AH146" s="10"/>
      <c r="BB146" s="10"/>
    </row>
    <row r="147" spans="2:54" s="7" customFormat="1" ht="15" customHeight="1" x14ac:dyDescent="0.25">
      <c r="B147" s="18"/>
      <c r="C147" s="10"/>
      <c r="D147" s="337"/>
      <c r="F147" s="10"/>
      <c r="G147" s="18"/>
      <c r="J147" s="18"/>
      <c r="K147" s="318"/>
      <c r="L147" s="318"/>
      <c r="O147" s="10"/>
      <c r="P147" s="10"/>
      <c r="AE147" s="10"/>
      <c r="AH147" s="10"/>
      <c r="BB147" s="10"/>
    </row>
    <row r="148" spans="2:54" s="7" customFormat="1" ht="15" customHeight="1" x14ac:dyDescent="0.25">
      <c r="B148" s="18"/>
      <c r="C148" s="10"/>
      <c r="D148" s="337"/>
      <c r="F148" s="10"/>
      <c r="G148" s="18"/>
      <c r="J148" s="18"/>
      <c r="K148" s="318"/>
      <c r="L148" s="318"/>
      <c r="O148" s="10"/>
      <c r="P148" s="10"/>
      <c r="AE148" s="10"/>
      <c r="AH148" s="10"/>
      <c r="BB148" s="10"/>
    </row>
    <row r="149" spans="2:54" s="7" customFormat="1" ht="15" customHeight="1" x14ac:dyDescent="0.25">
      <c r="B149" s="18"/>
      <c r="C149" s="10"/>
      <c r="D149" s="337"/>
      <c r="F149" s="10"/>
      <c r="G149" s="18"/>
      <c r="J149" s="18"/>
      <c r="K149" s="318"/>
      <c r="L149" s="318"/>
      <c r="O149" s="10"/>
      <c r="P149" s="10"/>
      <c r="AE149" s="10"/>
      <c r="AH149" s="10"/>
      <c r="BB149" s="10"/>
    </row>
    <row r="150" spans="2:54" s="7" customFormat="1" ht="15" customHeight="1" x14ac:dyDescent="0.25">
      <c r="B150" s="18"/>
      <c r="C150" s="10"/>
      <c r="D150" s="337"/>
      <c r="F150" s="10"/>
      <c r="G150" s="18"/>
      <c r="J150" s="18"/>
      <c r="K150" s="318"/>
      <c r="L150" s="318"/>
      <c r="O150" s="10"/>
      <c r="P150" s="10"/>
      <c r="AE150" s="10"/>
      <c r="AH150" s="10"/>
      <c r="BB150" s="10"/>
    </row>
    <row r="151" spans="2:54" s="7" customFormat="1" ht="15" customHeight="1" x14ac:dyDescent="0.25">
      <c r="B151" s="18"/>
      <c r="C151" s="10"/>
      <c r="D151" s="337"/>
      <c r="F151" s="10"/>
      <c r="G151" s="18"/>
      <c r="J151" s="18"/>
      <c r="K151" s="318"/>
      <c r="L151" s="318"/>
      <c r="O151" s="10"/>
      <c r="P151" s="10"/>
      <c r="AE151" s="10"/>
      <c r="AH151" s="10"/>
      <c r="BB151" s="10"/>
    </row>
    <row r="152" spans="2:54" s="7" customFormat="1" ht="15" customHeight="1" x14ac:dyDescent="0.25">
      <c r="B152" s="18"/>
      <c r="C152" s="10"/>
      <c r="D152" s="337"/>
      <c r="F152" s="10"/>
      <c r="G152" s="18"/>
      <c r="J152" s="18"/>
      <c r="K152" s="318"/>
      <c r="L152" s="318"/>
      <c r="O152" s="10"/>
      <c r="P152" s="10"/>
      <c r="AE152" s="10"/>
      <c r="AH152" s="10"/>
      <c r="BB152" s="10"/>
    </row>
    <row r="153" spans="2:54" s="7" customFormat="1" ht="15" customHeight="1" x14ac:dyDescent="0.25">
      <c r="B153" s="18"/>
      <c r="C153" s="10"/>
      <c r="D153" s="337"/>
      <c r="F153" s="10"/>
      <c r="G153" s="18"/>
      <c r="J153" s="18"/>
      <c r="K153" s="318"/>
      <c r="L153" s="318"/>
      <c r="O153" s="10"/>
      <c r="P153" s="10"/>
      <c r="AE153" s="10"/>
      <c r="AH153" s="10"/>
      <c r="BB153" s="10"/>
    </row>
    <row r="154" spans="2:54" s="7" customFormat="1" ht="15" customHeight="1" x14ac:dyDescent="0.25">
      <c r="B154" s="18"/>
      <c r="C154" s="10"/>
      <c r="D154" s="337"/>
      <c r="F154" s="10"/>
      <c r="G154" s="18"/>
      <c r="J154" s="18"/>
      <c r="K154" s="318"/>
      <c r="L154" s="318"/>
      <c r="O154" s="10"/>
      <c r="P154" s="10"/>
      <c r="AE154" s="10"/>
      <c r="AH154" s="10"/>
      <c r="BB154" s="10"/>
    </row>
    <row r="155" spans="2:54" s="7" customFormat="1" ht="15" customHeight="1" x14ac:dyDescent="0.25">
      <c r="B155" s="18"/>
      <c r="C155" s="10"/>
      <c r="D155" s="337"/>
      <c r="F155" s="10"/>
      <c r="G155" s="18"/>
      <c r="J155" s="18"/>
      <c r="K155" s="318"/>
      <c r="L155" s="318"/>
      <c r="O155" s="10"/>
      <c r="P155" s="10"/>
      <c r="AE155" s="10"/>
      <c r="AH155" s="10"/>
      <c r="BB155" s="10"/>
    </row>
    <row r="156" spans="2:54" s="7" customFormat="1" ht="15" customHeight="1" x14ac:dyDescent="0.25">
      <c r="B156" s="18"/>
      <c r="C156" s="10"/>
      <c r="D156" s="337"/>
      <c r="F156" s="10"/>
      <c r="G156" s="18"/>
      <c r="J156" s="18"/>
      <c r="K156" s="318"/>
      <c r="L156" s="318"/>
      <c r="O156" s="10"/>
      <c r="P156" s="10"/>
      <c r="AE156" s="10"/>
      <c r="AH156" s="10"/>
      <c r="BB156" s="10"/>
    </row>
    <row r="157" spans="2:54" s="7" customFormat="1" ht="15" customHeight="1" x14ac:dyDescent="0.25">
      <c r="B157" s="18"/>
      <c r="C157" s="10"/>
      <c r="D157" s="337"/>
      <c r="F157" s="10"/>
      <c r="G157" s="18"/>
      <c r="J157" s="18"/>
      <c r="K157" s="318"/>
      <c r="L157" s="318"/>
      <c r="O157" s="10"/>
      <c r="P157" s="10"/>
      <c r="AE157" s="10"/>
      <c r="AH157" s="10"/>
      <c r="BB157" s="10"/>
    </row>
    <row r="158" spans="2:54" s="7" customFormat="1" ht="15" customHeight="1" x14ac:dyDescent="0.25">
      <c r="B158" s="18"/>
      <c r="C158" s="10"/>
      <c r="D158" s="337"/>
      <c r="F158" s="10"/>
      <c r="G158" s="18"/>
      <c r="J158" s="18"/>
      <c r="K158" s="318"/>
      <c r="L158" s="318"/>
      <c r="O158" s="10"/>
      <c r="P158" s="10"/>
      <c r="AE158" s="10"/>
      <c r="AH158" s="10"/>
      <c r="BB158" s="10"/>
    </row>
    <row r="159" spans="2:54" s="7" customFormat="1" ht="15" customHeight="1" x14ac:dyDescent="0.25">
      <c r="B159" s="18"/>
      <c r="C159" s="10"/>
      <c r="D159" s="337"/>
      <c r="F159" s="10"/>
      <c r="G159" s="18"/>
      <c r="J159" s="18"/>
      <c r="K159" s="318"/>
      <c r="L159" s="318"/>
      <c r="O159" s="10"/>
      <c r="P159" s="10"/>
      <c r="AE159" s="10"/>
      <c r="AH159" s="10"/>
      <c r="BB159" s="10"/>
    </row>
    <row r="160" spans="2:54" s="7" customFormat="1" ht="15" customHeight="1" x14ac:dyDescent="0.25">
      <c r="B160" s="18"/>
      <c r="C160" s="10"/>
      <c r="D160" s="337"/>
      <c r="F160" s="10"/>
      <c r="G160" s="18"/>
      <c r="J160" s="18"/>
      <c r="K160" s="318"/>
      <c r="L160" s="318"/>
      <c r="O160" s="10"/>
      <c r="P160" s="10"/>
      <c r="AE160" s="10"/>
      <c r="AH160" s="10"/>
      <c r="BB160" s="10"/>
    </row>
    <row r="161" spans="2:54" s="7" customFormat="1" ht="15" customHeight="1" x14ac:dyDescent="0.25">
      <c r="B161" s="18"/>
      <c r="C161" s="10"/>
      <c r="D161" s="337"/>
      <c r="F161" s="10"/>
      <c r="G161" s="18"/>
      <c r="J161" s="18"/>
      <c r="K161" s="318"/>
      <c r="L161" s="318"/>
      <c r="O161" s="10"/>
      <c r="P161" s="10"/>
      <c r="AE161" s="10"/>
      <c r="AH161" s="10"/>
      <c r="BB161" s="10"/>
    </row>
    <row r="162" spans="2:54" s="7" customFormat="1" ht="15" customHeight="1" x14ac:dyDescent="0.25">
      <c r="B162" s="18"/>
      <c r="C162" s="10"/>
      <c r="D162" s="337"/>
      <c r="F162" s="10"/>
      <c r="G162" s="18"/>
      <c r="J162" s="18"/>
      <c r="K162" s="318"/>
      <c r="L162" s="318"/>
      <c r="O162" s="10"/>
      <c r="P162" s="10"/>
      <c r="AE162" s="10"/>
      <c r="AH162" s="10"/>
      <c r="BB162" s="10"/>
    </row>
    <row r="163" spans="2:54" s="7" customFormat="1" ht="15" customHeight="1" x14ac:dyDescent="0.25">
      <c r="B163" s="18"/>
      <c r="C163" s="10"/>
      <c r="D163" s="337"/>
      <c r="F163" s="10"/>
      <c r="G163" s="18"/>
      <c r="J163" s="18"/>
      <c r="K163" s="318"/>
      <c r="L163" s="318"/>
      <c r="O163" s="10"/>
      <c r="P163" s="10"/>
      <c r="AE163" s="10"/>
      <c r="AH163" s="10"/>
      <c r="BB163" s="10"/>
    </row>
    <row r="164" spans="2:54" s="7" customFormat="1" ht="15" customHeight="1" x14ac:dyDescent="0.25">
      <c r="B164" s="18"/>
      <c r="C164" s="10"/>
      <c r="D164" s="337"/>
      <c r="F164" s="10"/>
      <c r="G164" s="18"/>
      <c r="J164" s="18"/>
      <c r="K164" s="318"/>
      <c r="L164" s="318"/>
      <c r="O164" s="10"/>
      <c r="P164" s="10"/>
      <c r="AE164" s="10"/>
      <c r="AH164" s="10"/>
      <c r="BB164" s="10"/>
    </row>
    <row r="165" spans="2:54" s="7" customFormat="1" ht="15" customHeight="1" x14ac:dyDescent="0.25">
      <c r="B165" s="18"/>
      <c r="C165" s="10"/>
      <c r="D165" s="337"/>
      <c r="F165" s="10"/>
      <c r="G165" s="18"/>
      <c r="J165" s="18"/>
      <c r="K165" s="318"/>
      <c r="L165" s="318"/>
      <c r="O165" s="10"/>
      <c r="P165" s="10"/>
      <c r="AE165" s="10"/>
      <c r="AH165" s="10"/>
      <c r="BB165" s="10"/>
    </row>
    <row r="166" spans="2:54" s="7" customFormat="1" ht="15" customHeight="1" x14ac:dyDescent="0.25">
      <c r="B166" s="18"/>
      <c r="C166" s="10"/>
      <c r="D166" s="337"/>
      <c r="F166" s="10"/>
      <c r="G166" s="18"/>
      <c r="J166" s="18"/>
      <c r="K166" s="318"/>
      <c r="L166" s="318"/>
      <c r="O166" s="10"/>
      <c r="P166" s="10"/>
      <c r="AE166" s="10"/>
      <c r="AH166" s="10"/>
      <c r="BB166" s="10"/>
    </row>
    <row r="167" spans="2:54" s="7" customFormat="1" ht="15" customHeight="1" x14ac:dyDescent="0.25">
      <c r="B167" s="18"/>
      <c r="C167" s="10"/>
      <c r="D167" s="337"/>
      <c r="F167" s="10"/>
      <c r="G167" s="18"/>
      <c r="J167" s="18"/>
      <c r="K167" s="318"/>
      <c r="L167" s="318"/>
      <c r="O167" s="10"/>
      <c r="P167" s="10"/>
      <c r="AE167" s="10"/>
      <c r="AH167" s="10"/>
      <c r="BB167" s="10"/>
    </row>
    <row r="168" spans="2:54" s="7" customFormat="1" ht="15" customHeight="1" x14ac:dyDescent="0.25">
      <c r="B168" s="18"/>
      <c r="C168" s="10"/>
      <c r="D168" s="337"/>
      <c r="F168" s="10"/>
      <c r="G168" s="18"/>
      <c r="J168" s="18"/>
      <c r="K168" s="318"/>
      <c r="L168" s="318"/>
      <c r="O168" s="10"/>
      <c r="P168" s="10"/>
      <c r="AE168" s="10"/>
      <c r="AH168" s="10"/>
      <c r="BB168" s="10"/>
    </row>
    <row r="169" spans="2:54" s="7" customFormat="1" ht="15" customHeight="1" x14ac:dyDescent="0.25">
      <c r="B169" s="18"/>
      <c r="C169" s="10"/>
      <c r="D169" s="337"/>
      <c r="F169" s="10"/>
      <c r="G169" s="18"/>
      <c r="J169" s="18"/>
      <c r="K169" s="318"/>
      <c r="L169" s="318"/>
      <c r="O169" s="10"/>
      <c r="P169" s="10"/>
      <c r="AE169" s="10"/>
      <c r="AH169" s="10"/>
      <c r="BB169" s="10"/>
    </row>
    <row r="170" spans="2:54" s="7" customFormat="1" ht="15" customHeight="1" x14ac:dyDescent="0.25">
      <c r="B170" s="18"/>
      <c r="C170" s="10"/>
      <c r="D170" s="337"/>
      <c r="F170" s="10"/>
      <c r="G170" s="18"/>
      <c r="J170" s="18"/>
      <c r="K170" s="318"/>
      <c r="L170" s="318"/>
      <c r="O170" s="10"/>
      <c r="P170" s="10"/>
      <c r="AE170" s="10"/>
      <c r="AH170" s="10"/>
      <c r="BB170" s="10"/>
    </row>
    <row r="171" spans="2:54" s="7" customFormat="1" ht="15" customHeight="1" x14ac:dyDescent="0.25">
      <c r="B171" s="18"/>
      <c r="C171" s="10"/>
      <c r="D171" s="337"/>
      <c r="F171" s="10"/>
      <c r="G171" s="18"/>
      <c r="J171" s="18"/>
      <c r="K171" s="318"/>
      <c r="L171" s="318"/>
      <c r="O171" s="10"/>
      <c r="P171" s="10"/>
      <c r="AE171" s="10"/>
      <c r="AH171" s="10"/>
      <c r="BB171" s="10"/>
    </row>
    <row r="172" spans="2:54" s="7" customFormat="1" ht="15" customHeight="1" x14ac:dyDescent="0.25">
      <c r="B172" s="18"/>
      <c r="C172" s="10"/>
      <c r="D172" s="337"/>
      <c r="F172" s="10"/>
      <c r="G172" s="18"/>
      <c r="J172" s="18"/>
      <c r="K172" s="318"/>
      <c r="L172" s="318"/>
      <c r="O172" s="10"/>
      <c r="P172" s="10"/>
      <c r="AE172" s="10"/>
      <c r="AH172" s="10"/>
      <c r="BB172" s="10"/>
    </row>
    <row r="173" spans="2:54" s="7" customFormat="1" ht="15" customHeight="1" x14ac:dyDescent="0.25">
      <c r="B173" s="18"/>
      <c r="C173" s="10"/>
      <c r="D173" s="337"/>
      <c r="F173" s="10"/>
      <c r="G173" s="18"/>
      <c r="J173" s="18"/>
      <c r="K173" s="318"/>
      <c r="L173" s="318"/>
      <c r="O173" s="10"/>
      <c r="P173" s="10"/>
      <c r="AE173" s="10"/>
      <c r="AH173" s="10"/>
      <c r="BB173" s="10"/>
    </row>
    <row r="174" spans="2:54" s="7" customFormat="1" ht="15" customHeight="1" x14ac:dyDescent="0.25">
      <c r="B174" s="18"/>
      <c r="C174" s="10"/>
      <c r="D174" s="337"/>
      <c r="F174" s="10"/>
      <c r="G174" s="18"/>
      <c r="J174" s="18"/>
      <c r="K174" s="318"/>
      <c r="L174" s="318"/>
      <c r="O174" s="10"/>
      <c r="P174" s="10"/>
      <c r="AE174" s="10"/>
      <c r="AH174" s="10"/>
      <c r="BB174" s="10"/>
    </row>
    <row r="175" spans="2:54" s="7" customFormat="1" ht="15" customHeight="1" x14ac:dyDescent="0.25">
      <c r="B175" s="18"/>
      <c r="C175" s="10"/>
      <c r="D175" s="337"/>
      <c r="F175" s="10"/>
      <c r="G175" s="18"/>
      <c r="J175" s="18"/>
      <c r="K175" s="318"/>
      <c r="L175" s="318"/>
      <c r="O175" s="10"/>
      <c r="P175" s="10"/>
      <c r="AE175" s="10"/>
      <c r="AH175" s="10"/>
      <c r="BB175" s="10"/>
    </row>
    <row r="176" spans="2:54" s="7" customFormat="1" ht="15" customHeight="1" x14ac:dyDescent="0.25">
      <c r="B176" s="18"/>
      <c r="C176" s="10"/>
      <c r="D176" s="337"/>
      <c r="F176" s="10"/>
      <c r="G176" s="18"/>
      <c r="J176" s="18"/>
      <c r="K176" s="318"/>
      <c r="L176" s="318"/>
      <c r="O176" s="10"/>
      <c r="P176" s="10"/>
      <c r="AE176" s="10"/>
      <c r="AH176" s="10"/>
      <c r="BB176" s="10"/>
    </row>
    <row r="177" spans="2:54" s="7" customFormat="1" ht="15" customHeight="1" x14ac:dyDescent="0.25">
      <c r="B177" s="18"/>
      <c r="C177" s="10"/>
      <c r="D177" s="337"/>
      <c r="F177" s="10"/>
      <c r="G177" s="18"/>
      <c r="J177" s="18"/>
      <c r="K177" s="318"/>
      <c r="L177" s="318"/>
      <c r="O177" s="10"/>
      <c r="P177" s="10"/>
      <c r="AE177" s="10"/>
      <c r="AH177" s="10"/>
      <c r="BB177" s="10"/>
    </row>
    <row r="178" spans="2:54" s="7" customFormat="1" ht="15" customHeight="1" x14ac:dyDescent="0.25">
      <c r="B178" s="18"/>
      <c r="C178" s="10"/>
      <c r="D178" s="337"/>
      <c r="F178" s="10"/>
      <c r="G178" s="18"/>
      <c r="J178" s="18"/>
      <c r="K178" s="318"/>
      <c r="L178" s="318"/>
      <c r="O178" s="10"/>
      <c r="P178" s="10"/>
      <c r="AE178" s="10"/>
      <c r="AH178" s="10"/>
      <c r="BB178" s="10"/>
    </row>
    <row r="179" spans="2:54" s="7" customFormat="1" ht="15" customHeight="1" x14ac:dyDescent="0.25">
      <c r="B179" s="18"/>
      <c r="C179" s="10"/>
      <c r="D179" s="337"/>
      <c r="F179" s="10"/>
      <c r="G179" s="18"/>
      <c r="J179" s="18"/>
      <c r="K179" s="318"/>
      <c r="L179" s="318"/>
      <c r="O179" s="10"/>
      <c r="P179" s="10"/>
      <c r="AE179" s="10"/>
      <c r="AH179" s="10"/>
      <c r="BB179" s="10"/>
    </row>
    <row r="180" spans="2:54" s="7" customFormat="1" ht="15" customHeight="1" x14ac:dyDescent="0.25">
      <c r="B180" s="18"/>
      <c r="C180" s="10"/>
      <c r="D180" s="337"/>
      <c r="F180" s="10"/>
      <c r="G180" s="18"/>
      <c r="J180" s="18"/>
      <c r="K180" s="318"/>
      <c r="L180" s="318"/>
      <c r="O180" s="10"/>
      <c r="P180" s="10"/>
      <c r="AE180" s="10"/>
      <c r="AH180" s="10"/>
      <c r="BB180" s="10"/>
    </row>
    <row r="181" spans="2:54" s="7" customFormat="1" ht="15" customHeight="1" x14ac:dyDescent="0.25">
      <c r="B181" s="18"/>
      <c r="C181" s="10"/>
      <c r="D181" s="337"/>
      <c r="F181" s="10"/>
      <c r="G181" s="18"/>
      <c r="J181" s="18"/>
      <c r="K181" s="318"/>
      <c r="L181" s="318"/>
      <c r="O181" s="10"/>
      <c r="P181" s="10"/>
      <c r="AE181" s="10"/>
      <c r="AH181" s="10"/>
      <c r="BB181" s="10"/>
    </row>
    <row r="182" spans="2:54" s="7" customFormat="1" ht="15" customHeight="1" x14ac:dyDescent="0.25">
      <c r="B182" s="18"/>
      <c r="C182" s="10"/>
      <c r="D182" s="337"/>
      <c r="F182" s="10"/>
      <c r="G182" s="18"/>
      <c r="J182" s="18"/>
      <c r="K182" s="318"/>
      <c r="L182" s="318"/>
      <c r="O182" s="10"/>
      <c r="P182" s="10"/>
      <c r="AE182" s="10"/>
      <c r="AH182" s="10"/>
      <c r="BB182" s="10"/>
    </row>
    <row r="183" spans="2:54" s="7" customFormat="1" ht="15" customHeight="1" x14ac:dyDescent="0.25">
      <c r="B183" s="18"/>
      <c r="C183" s="10"/>
      <c r="D183" s="337"/>
      <c r="F183" s="10"/>
      <c r="G183" s="18"/>
      <c r="J183" s="18"/>
      <c r="K183" s="318"/>
      <c r="L183" s="318"/>
      <c r="O183" s="10"/>
      <c r="P183" s="10"/>
      <c r="AE183" s="10"/>
      <c r="AH183" s="10"/>
      <c r="BB183" s="10"/>
    </row>
    <row r="184" spans="2:54" s="7" customFormat="1" ht="15" customHeight="1" x14ac:dyDescent="0.25">
      <c r="B184" s="18"/>
      <c r="C184" s="10"/>
      <c r="D184" s="337"/>
      <c r="F184" s="10"/>
      <c r="G184" s="18"/>
      <c r="J184" s="18"/>
      <c r="K184" s="318"/>
      <c r="L184" s="318"/>
      <c r="O184" s="10"/>
      <c r="P184" s="10"/>
      <c r="AE184" s="10"/>
      <c r="AH184" s="10"/>
      <c r="BB184" s="10"/>
    </row>
    <row r="185" spans="2:54" s="7" customFormat="1" ht="15" customHeight="1" x14ac:dyDescent="0.25">
      <c r="B185" s="18"/>
      <c r="C185" s="10"/>
      <c r="D185" s="337"/>
      <c r="F185" s="10"/>
      <c r="G185" s="18"/>
      <c r="J185" s="18"/>
      <c r="K185" s="318"/>
      <c r="L185" s="318"/>
      <c r="O185" s="10"/>
      <c r="P185" s="10"/>
      <c r="AE185" s="10"/>
      <c r="AH185" s="10"/>
      <c r="BB185" s="10"/>
    </row>
    <row r="186" spans="2:54" s="7" customFormat="1" ht="15" customHeight="1" x14ac:dyDescent="0.25">
      <c r="B186" s="18"/>
      <c r="C186" s="10"/>
      <c r="D186" s="337"/>
      <c r="F186" s="10"/>
      <c r="G186" s="18"/>
      <c r="J186" s="18"/>
      <c r="K186" s="318"/>
      <c r="L186" s="318"/>
      <c r="O186" s="10"/>
      <c r="P186" s="10"/>
      <c r="AE186" s="10"/>
      <c r="AH186" s="10"/>
      <c r="BB186" s="10"/>
    </row>
    <row r="187" spans="2:54" s="7" customFormat="1" ht="15" customHeight="1" x14ac:dyDescent="0.25">
      <c r="B187" s="18"/>
      <c r="C187" s="10"/>
      <c r="D187" s="337"/>
      <c r="F187" s="10"/>
      <c r="G187" s="18"/>
      <c r="J187" s="18"/>
      <c r="K187" s="318"/>
      <c r="L187" s="318"/>
      <c r="O187" s="10"/>
      <c r="P187" s="10"/>
      <c r="AE187" s="10"/>
      <c r="AH187" s="10"/>
      <c r="BB187" s="10"/>
    </row>
    <row r="188" spans="2:54" s="7" customFormat="1" ht="15" customHeight="1" x14ac:dyDescent="0.25">
      <c r="B188" s="18"/>
      <c r="C188" s="10"/>
      <c r="D188" s="337"/>
      <c r="F188" s="10"/>
      <c r="G188" s="18"/>
      <c r="J188" s="18"/>
      <c r="K188" s="318"/>
      <c r="L188" s="318"/>
      <c r="O188" s="10"/>
      <c r="P188" s="10"/>
      <c r="AE188" s="10"/>
      <c r="AH188" s="10"/>
      <c r="BB188" s="10"/>
    </row>
    <row r="189" spans="2:54" s="7" customFormat="1" ht="15" customHeight="1" x14ac:dyDescent="0.25">
      <c r="B189" s="18"/>
      <c r="C189" s="10"/>
      <c r="D189" s="337"/>
      <c r="F189" s="10"/>
      <c r="G189" s="18"/>
      <c r="J189" s="18"/>
      <c r="K189" s="318"/>
      <c r="L189" s="318"/>
      <c r="O189" s="10"/>
      <c r="P189" s="10"/>
      <c r="AE189" s="10"/>
      <c r="AH189" s="10"/>
      <c r="BB189" s="10"/>
    </row>
    <row r="190" spans="2:54" s="7" customFormat="1" ht="15" customHeight="1" x14ac:dyDescent="0.25">
      <c r="B190" s="18"/>
      <c r="C190" s="10"/>
      <c r="D190" s="337"/>
      <c r="F190" s="10"/>
      <c r="G190" s="18"/>
      <c r="J190" s="18"/>
      <c r="K190" s="318"/>
      <c r="L190" s="318"/>
      <c r="O190" s="10"/>
      <c r="P190" s="10"/>
      <c r="AE190" s="10"/>
      <c r="AH190" s="10"/>
      <c r="BB190" s="10"/>
    </row>
    <row r="191" spans="2:54" s="7" customFormat="1" ht="15" customHeight="1" x14ac:dyDescent="0.25">
      <c r="B191" s="18"/>
      <c r="C191" s="10"/>
      <c r="D191" s="337"/>
      <c r="F191" s="10"/>
      <c r="G191" s="18"/>
      <c r="J191" s="18"/>
      <c r="K191" s="318"/>
      <c r="L191" s="318"/>
      <c r="O191" s="10"/>
      <c r="P191" s="10"/>
      <c r="AE191" s="10"/>
      <c r="AH191" s="10"/>
      <c r="BB191" s="10"/>
    </row>
    <row r="192" spans="2:54" s="7" customFormat="1" ht="15" customHeight="1" x14ac:dyDescent="0.25">
      <c r="B192" s="18"/>
      <c r="C192" s="10"/>
      <c r="D192" s="337"/>
      <c r="F192" s="10"/>
      <c r="G192" s="18"/>
      <c r="J192" s="18"/>
      <c r="K192" s="318"/>
      <c r="L192" s="318"/>
      <c r="O192" s="10"/>
      <c r="P192" s="10"/>
      <c r="AE192" s="10"/>
      <c r="AH192" s="10"/>
      <c r="BB192" s="10"/>
    </row>
    <row r="193" spans="2:54" s="7" customFormat="1" ht="15" customHeight="1" x14ac:dyDescent="0.25">
      <c r="B193" s="18"/>
      <c r="C193" s="10"/>
      <c r="D193" s="337"/>
      <c r="F193" s="10"/>
      <c r="G193" s="18"/>
      <c r="J193" s="18"/>
      <c r="K193" s="318"/>
      <c r="L193" s="318"/>
      <c r="O193" s="10"/>
      <c r="P193" s="10"/>
      <c r="AE193" s="10"/>
      <c r="AH193" s="10"/>
      <c r="BB193" s="10"/>
    </row>
    <row r="194" spans="2:54" s="7" customFormat="1" ht="15" customHeight="1" x14ac:dyDescent="0.25">
      <c r="B194" s="18"/>
      <c r="C194" s="10"/>
      <c r="D194" s="337"/>
      <c r="F194" s="10"/>
      <c r="G194" s="18"/>
      <c r="J194" s="18"/>
      <c r="K194" s="318"/>
      <c r="L194" s="318"/>
      <c r="O194" s="10"/>
      <c r="P194" s="10"/>
      <c r="AE194" s="10"/>
      <c r="AH194" s="10"/>
      <c r="BB194" s="10"/>
    </row>
    <row r="195" spans="2:54" s="7" customFormat="1" ht="15" customHeight="1" x14ac:dyDescent="0.25">
      <c r="B195" s="18"/>
      <c r="C195" s="10"/>
      <c r="D195" s="337"/>
      <c r="F195" s="10"/>
      <c r="G195" s="18"/>
      <c r="J195" s="18"/>
      <c r="K195" s="318"/>
      <c r="L195" s="318"/>
      <c r="O195" s="10"/>
      <c r="P195" s="10"/>
      <c r="AE195" s="10"/>
      <c r="AH195" s="10"/>
      <c r="BB195" s="10"/>
    </row>
    <row r="196" spans="2:54" s="7" customFormat="1" ht="15" customHeight="1" x14ac:dyDescent="0.25">
      <c r="B196" s="18"/>
      <c r="C196" s="10"/>
      <c r="D196" s="337"/>
      <c r="F196" s="10"/>
      <c r="G196" s="18"/>
      <c r="J196" s="18"/>
      <c r="K196" s="318"/>
      <c r="L196" s="318"/>
      <c r="O196" s="10"/>
      <c r="P196" s="10"/>
      <c r="AE196" s="10"/>
      <c r="AH196" s="10"/>
      <c r="BB196" s="10"/>
    </row>
    <row r="197" spans="2:54" s="7" customFormat="1" ht="15" customHeight="1" x14ac:dyDescent="0.25">
      <c r="B197" s="18"/>
      <c r="C197" s="10"/>
      <c r="D197" s="337"/>
      <c r="F197" s="10"/>
      <c r="G197" s="18"/>
      <c r="J197" s="18"/>
      <c r="K197" s="318"/>
      <c r="L197" s="318"/>
      <c r="O197" s="10"/>
      <c r="P197" s="10"/>
      <c r="AE197" s="10"/>
      <c r="AH197" s="10"/>
      <c r="BB197" s="10"/>
    </row>
    <row r="198" spans="2:54" s="7" customFormat="1" ht="15" customHeight="1" x14ac:dyDescent="0.25">
      <c r="B198" s="18"/>
      <c r="C198" s="10"/>
      <c r="D198" s="337"/>
      <c r="F198" s="10"/>
      <c r="G198" s="18"/>
      <c r="J198" s="18"/>
      <c r="K198" s="318"/>
      <c r="L198" s="318"/>
      <c r="O198" s="10"/>
      <c r="P198" s="10"/>
      <c r="AE198" s="10"/>
      <c r="AH198" s="10"/>
      <c r="BB198" s="10"/>
    </row>
    <row r="199" spans="2:54" s="7" customFormat="1" ht="15" customHeight="1" x14ac:dyDescent="0.25">
      <c r="B199" s="18"/>
      <c r="C199" s="10"/>
      <c r="D199" s="337"/>
      <c r="F199" s="10"/>
      <c r="G199" s="18"/>
      <c r="J199" s="18"/>
      <c r="K199" s="318"/>
      <c r="L199" s="318"/>
      <c r="O199" s="10"/>
      <c r="P199" s="10"/>
      <c r="AE199" s="10"/>
      <c r="AH199" s="10"/>
      <c r="BB199" s="10"/>
    </row>
    <row r="200" spans="2:54" s="7" customFormat="1" ht="15" customHeight="1" x14ac:dyDescent="0.25">
      <c r="B200" s="18"/>
      <c r="C200" s="10"/>
      <c r="D200" s="337"/>
      <c r="F200" s="10"/>
      <c r="G200" s="18"/>
      <c r="J200" s="18"/>
      <c r="K200" s="318"/>
      <c r="L200" s="318"/>
      <c r="O200" s="10"/>
      <c r="P200" s="10"/>
      <c r="AE200" s="10"/>
      <c r="AH200" s="10"/>
      <c r="BB200" s="10"/>
    </row>
    <row r="201" spans="2:54" s="7" customFormat="1" ht="15" customHeight="1" x14ac:dyDescent="0.25">
      <c r="B201" s="18"/>
      <c r="C201" s="10"/>
      <c r="D201" s="337"/>
      <c r="F201" s="10"/>
      <c r="G201" s="18"/>
      <c r="J201" s="18"/>
      <c r="K201" s="318"/>
      <c r="L201" s="318"/>
      <c r="O201" s="10"/>
      <c r="P201" s="10"/>
      <c r="AE201" s="10"/>
      <c r="AH201" s="10"/>
      <c r="BB201" s="10"/>
    </row>
    <row r="202" spans="2:54" s="7" customFormat="1" ht="15" customHeight="1" x14ac:dyDescent="0.25">
      <c r="B202" s="18"/>
      <c r="C202" s="10"/>
      <c r="D202" s="337"/>
      <c r="F202" s="10"/>
      <c r="G202" s="18"/>
      <c r="J202" s="18"/>
      <c r="K202" s="318"/>
      <c r="L202" s="318"/>
      <c r="O202" s="10"/>
      <c r="P202" s="10"/>
      <c r="AE202" s="10"/>
      <c r="AH202" s="10"/>
      <c r="BB202" s="10"/>
    </row>
    <row r="203" spans="2:54" s="7" customFormat="1" ht="15" customHeight="1" x14ac:dyDescent="0.25">
      <c r="B203" s="18"/>
      <c r="C203" s="10"/>
      <c r="D203" s="337"/>
      <c r="F203" s="10"/>
      <c r="G203" s="18"/>
      <c r="J203" s="18"/>
      <c r="K203" s="318"/>
      <c r="L203" s="318"/>
      <c r="O203" s="10"/>
      <c r="P203" s="10"/>
      <c r="AE203" s="10"/>
      <c r="AH203" s="10"/>
      <c r="BB203" s="10"/>
    </row>
    <row r="204" spans="2:54" s="7" customFormat="1" ht="15" customHeight="1" x14ac:dyDescent="0.25">
      <c r="B204" s="18"/>
      <c r="C204" s="10"/>
      <c r="D204" s="337"/>
      <c r="F204" s="10"/>
      <c r="G204" s="18"/>
      <c r="J204" s="18"/>
      <c r="K204" s="318"/>
      <c r="L204" s="318"/>
      <c r="O204" s="10"/>
      <c r="P204" s="10"/>
      <c r="AE204" s="10"/>
      <c r="AH204" s="10"/>
      <c r="BB204" s="10"/>
    </row>
    <row r="205" spans="2:54" s="7" customFormat="1" ht="15" customHeight="1" x14ac:dyDescent="0.25">
      <c r="B205" s="18"/>
      <c r="C205" s="10"/>
      <c r="D205" s="337"/>
      <c r="F205" s="10"/>
      <c r="G205" s="18"/>
      <c r="J205" s="18"/>
      <c r="K205" s="318"/>
      <c r="L205" s="318"/>
      <c r="O205" s="10"/>
      <c r="P205" s="10"/>
      <c r="AE205" s="10"/>
      <c r="AH205" s="10"/>
      <c r="BB205" s="10"/>
    </row>
    <row r="206" spans="2:54" s="7" customFormat="1" ht="15" customHeight="1" x14ac:dyDescent="0.25">
      <c r="B206" s="18"/>
      <c r="C206" s="10"/>
      <c r="D206" s="337"/>
      <c r="F206" s="10"/>
      <c r="G206" s="18"/>
      <c r="J206" s="18"/>
      <c r="K206" s="318"/>
      <c r="L206" s="318"/>
      <c r="O206" s="10"/>
      <c r="P206" s="10"/>
      <c r="AE206" s="10"/>
      <c r="AH206" s="10"/>
      <c r="BB206" s="10"/>
    </row>
    <row r="207" spans="2:54" s="7" customFormat="1" ht="15" customHeight="1" x14ac:dyDescent="0.25">
      <c r="B207" s="18"/>
      <c r="C207" s="10"/>
      <c r="D207" s="337"/>
      <c r="F207" s="10"/>
      <c r="G207" s="18"/>
      <c r="J207" s="18"/>
      <c r="K207" s="318"/>
      <c r="L207" s="318"/>
      <c r="O207" s="10"/>
      <c r="P207" s="10"/>
      <c r="AE207" s="10"/>
      <c r="AH207" s="10"/>
      <c r="BB207" s="10"/>
    </row>
    <row r="208" spans="2:54" s="7" customFormat="1" ht="15" customHeight="1" x14ac:dyDescent="0.25">
      <c r="B208" s="18"/>
      <c r="C208" s="10"/>
      <c r="D208" s="337"/>
      <c r="F208" s="10"/>
      <c r="G208" s="18"/>
      <c r="J208" s="18"/>
      <c r="K208" s="318"/>
      <c r="L208" s="318"/>
      <c r="O208" s="10"/>
      <c r="P208" s="10"/>
      <c r="AE208" s="10"/>
      <c r="AH208" s="10"/>
      <c r="BB208" s="10"/>
    </row>
    <row r="209" spans="2:54" s="7" customFormat="1" ht="15" customHeight="1" x14ac:dyDescent="0.25">
      <c r="B209" s="18"/>
      <c r="C209" s="10"/>
      <c r="D209" s="337"/>
      <c r="F209" s="10"/>
      <c r="G209" s="18"/>
      <c r="J209" s="18"/>
      <c r="K209" s="318"/>
      <c r="L209" s="318"/>
      <c r="O209" s="10"/>
      <c r="P209" s="10"/>
      <c r="AE209" s="10"/>
      <c r="AH209" s="10"/>
      <c r="BB209" s="10"/>
    </row>
    <row r="210" spans="2:54" s="7" customFormat="1" ht="15" customHeight="1" x14ac:dyDescent="0.25">
      <c r="B210" s="18"/>
      <c r="C210" s="10"/>
      <c r="D210" s="337"/>
      <c r="F210" s="10"/>
      <c r="G210" s="18"/>
      <c r="J210" s="18"/>
      <c r="K210" s="318"/>
      <c r="L210" s="318"/>
      <c r="O210" s="10"/>
      <c r="P210" s="10"/>
      <c r="AE210" s="10"/>
      <c r="AH210" s="10"/>
      <c r="BB210" s="10"/>
    </row>
    <row r="211" spans="2:54" s="7" customFormat="1" ht="15" customHeight="1" x14ac:dyDescent="0.25">
      <c r="B211" s="18"/>
      <c r="C211" s="10"/>
      <c r="D211" s="337"/>
      <c r="F211" s="10"/>
      <c r="G211" s="18"/>
      <c r="J211" s="18"/>
      <c r="K211" s="318"/>
      <c r="L211" s="318"/>
      <c r="O211" s="10"/>
      <c r="P211" s="10"/>
      <c r="AE211" s="10"/>
      <c r="AH211" s="10"/>
      <c r="BB211" s="10"/>
    </row>
    <row r="212" spans="2:54" s="7" customFormat="1" ht="15" customHeight="1" x14ac:dyDescent="0.25">
      <c r="B212" s="18"/>
      <c r="C212" s="10"/>
      <c r="D212" s="337"/>
      <c r="F212" s="10"/>
      <c r="G212" s="18"/>
      <c r="J212" s="18"/>
      <c r="K212" s="318"/>
      <c r="L212" s="318"/>
      <c r="O212" s="10"/>
      <c r="P212" s="10"/>
      <c r="AE212" s="10"/>
      <c r="AH212" s="10"/>
      <c r="BB212" s="10"/>
    </row>
    <row r="213" spans="2:54" s="7" customFormat="1" ht="15" customHeight="1" x14ac:dyDescent="0.25">
      <c r="B213" s="18"/>
      <c r="C213" s="10"/>
      <c r="D213" s="337"/>
      <c r="F213" s="10"/>
      <c r="G213" s="18"/>
      <c r="J213" s="18"/>
      <c r="K213" s="318"/>
      <c r="L213" s="318"/>
      <c r="O213" s="10"/>
      <c r="P213" s="10"/>
      <c r="AE213" s="10"/>
      <c r="AH213" s="10"/>
      <c r="BB213" s="10"/>
    </row>
    <row r="214" spans="2:54" s="7" customFormat="1" ht="15" customHeight="1" x14ac:dyDescent="0.25">
      <c r="B214" s="18"/>
      <c r="C214" s="10"/>
      <c r="D214" s="337"/>
      <c r="F214" s="10"/>
      <c r="G214" s="18"/>
      <c r="J214" s="18"/>
      <c r="K214" s="318"/>
      <c r="L214" s="318"/>
      <c r="O214" s="10"/>
      <c r="P214" s="10"/>
      <c r="AE214" s="10"/>
      <c r="AH214" s="10"/>
      <c r="BB214" s="10"/>
    </row>
    <row r="215" spans="2:54" s="7" customFormat="1" ht="15" customHeight="1" x14ac:dyDescent="0.25">
      <c r="B215" s="18"/>
      <c r="C215" s="10"/>
      <c r="D215" s="337"/>
      <c r="F215" s="10"/>
      <c r="G215" s="18"/>
      <c r="J215" s="18"/>
      <c r="K215" s="318"/>
      <c r="L215" s="318"/>
      <c r="O215" s="10"/>
      <c r="P215" s="10"/>
      <c r="AE215" s="10"/>
      <c r="AH215" s="10"/>
      <c r="BB215" s="10"/>
    </row>
    <row r="216" spans="2:54" s="7" customFormat="1" ht="15" customHeight="1" x14ac:dyDescent="0.25">
      <c r="B216" s="18"/>
      <c r="C216" s="10"/>
      <c r="D216" s="337"/>
      <c r="F216" s="10"/>
      <c r="G216" s="18"/>
      <c r="J216" s="18"/>
      <c r="K216" s="318"/>
      <c r="L216" s="318"/>
      <c r="O216" s="10"/>
      <c r="P216" s="10"/>
      <c r="AE216" s="10"/>
      <c r="AH216" s="10"/>
      <c r="BB216" s="10"/>
    </row>
    <row r="217" spans="2:54" s="7" customFormat="1" ht="15" customHeight="1" x14ac:dyDescent="0.25">
      <c r="B217" s="18"/>
      <c r="C217" s="10"/>
      <c r="D217" s="337"/>
      <c r="F217" s="10"/>
      <c r="G217" s="18"/>
      <c r="J217" s="18"/>
      <c r="K217" s="318"/>
      <c r="L217" s="318"/>
      <c r="O217" s="10"/>
      <c r="P217" s="10"/>
      <c r="AE217" s="10"/>
      <c r="AH217" s="10"/>
      <c r="BB217" s="10"/>
    </row>
    <row r="218" spans="2:54" s="7" customFormat="1" ht="15" customHeight="1" x14ac:dyDescent="0.25">
      <c r="B218" s="18"/>
      <c r="C218" s="10"/>
      <c r="D218" s="337"/>
      <c r="F218" s="10"/>
      <c r="G218" s="18"/>
      <c r="J218" s="18"/>
      <c r="K218" s="318"/>
      <c r="L218" s="318"/>
      <c r="O218" s="10"/>
      <c r="P218" s="10"/>
      <c r="AE218" s="10"/>
      <c r="AH218" s="10"/>
      <c r="BB218" s="10"/>
    </row>
    <row r="219" spans="2:54" s="7" customFormat="1" ht="15" customHeight="1" x14ac:dyDescent="0.25">
      <c r="B219" s="18"/>
      <c r="C219" s="10"/>
      <c r="D219" s="337"/>
      <c r="F219" s="10"/>
      <c r="G219" s="18"/>
      <c r="J219" s="18"/>
      <c r="K219" s="318"/>
      <c r="L219" s="318"/>
      <c r="O219" s="10"/>
      <c r="P219" s="10"/>
      <c r="AE219" s="10"/>
      <c r="AH219" s="10"/>
      <c r="BB219" s="10"/>
    </row>
    <row r="220" spans="2:54" s="7" customFormat="1" ht="15" customHeight="1" x14ac:dyDescent="0.25">
      <c r="B220" s="18"/>
      <c r="C220" s="10"/>
      <c r="D220" s="337"/>
      <c r="F220" s="10"/>
      <c r="G220" s="18"/>
      <c r="J220" s="18"/>
      <c r="K220" s="318"/>
      <c r="L220" s="318"/>
      <c r="O220" s="10"/>
      <c r="P220" s="10"/>
      <c r="AE220" s="10"/>
      <c r="AH220" s="10"/>
      <c r="BB220" s="10"/>
    </row>
    <row r="221" spans="2:54" s="7" customFormat="1" ht="15" customHeight="1" x14ac:dyDescent="0.25">
      <c r="B221" s="18"/>
      <c r="C221" s="10"/>
      <c r="D221" s="337"/>
      <c r="F221" s="10"/>
      <c r="G221" s="18"/>
      <c r="J221" s="18"/>
      <c r="K221" s="318"/>
      <c r="L221" s="318"/>
      <c r="O221" s="10"/>
      <c r="P221" s="10"/>
      <c r="AE221" s="10"/>
      <c r="AH221" s="10"/>
      <c r="BB221" s="10"/>
    </row>
    <row r="222" spans="2:54" s="7" customFormat="1" ht="15" customHeight="1" x14ac:dyDescent="0.25">
      <c r="B222" s="18"/>
      <c r="C222" s="10"/>
      <c r="D222" s="337"/>
      <c r="F222" s="10"/>
      <c r="G222" s="18"/>
      <c r="J222" s="18"/>
      <c r="K222" s="318"/>
      <c r="L222" s="318"/>
      <c r="O222" s="10"/>
      <c r="P222" s="10"/>
      <c r="AE222" s="10"/>
      <c r="AH222" s="10"/>
      <c r="BB222" s="10"/>
    </row>
    <row r="223" spans="2:54" s="7" customFormat="1" ht="15" customHeight="1" x14ac:dyDescent="0.25">
      <c r="B223" s="18"/>
      <c r="C223" s="10"/>
      <c r="D223" s="337"/>
      <c r="F223" s="10"/>
      <c r="G223" s="18"/>
      <c r="J223" s="18"/>
      <c r="K223" s="318"/>
      <c r="L223" s="318"/>
      <c r="O223" s="10"/>
      <c r="P223" s="10"/>
      <c r="AE223" s="10"/>
      <c r="AH223" s="10"/>
      <c r="BB223" s="10"/>
    </row>
    <row r="224" spans="2:54" s="7" customFormat="1" ht="15" customHeight="1" x14ac:dyDescent="0.25">
      <c r="B224" s="18"/>
      <c r="C224" s="10"/>
      <c r="D224" s="337"/>
      <c r="F224" s="10"/>
      <c r="G224" s="18"/>
      <c r="J224" s="18"/>
      <c r="K224" s="318"/>
      <c r="L224" s="318"/>
      <c r="O224" s="10"/>
      <c r="P224" s="10"/>
      <c r="AE224" s="10"/>
      <c r="AH224" s="10"/>
      <c r="BB224" s="10"/>
    </row>
    <row r="225" spans="2:54" s="7" customFormat="1" ht="15" customHeight="1" x14ac:dyDescent="0.25">
      <c r="B225" s="18"/>
      <c r="C225" s="10"/>
      <c r="D225" s="337"/>
      <c r="F225" s="10"/>
      <c r="G225" s="18"/>
      <c r="J225" s="18"/>
      <c r="K225" s="318"/>
      <c r="L225" s="318"/>
      <c r="O225" s="10"/>
      <c r="P225" s="10"/>
      <c r="AE225" s="10"/>
      <c r="AH225" s="10"/>
      <c r="BB225" s="10"/>
    </row>
    <row r="226" spans="2:54" s="7" customFormat="1" ht="15" customHeight="1" x14ac:dyDescent="0.25">
      <c r="B226" s="18"/>
      <c r="C226" s="10"/>
      <c r="D226" s="337"/>
      <c r="F226" s="10"/>
      <c r="G226" s="18"/>
      <c r="J226" s="18"/>
      <c r="K226" s="318"/>
      <c r="L226" s="318"/>
      <c r="O226" s="10"/>
      <c r="P226" s="10"/>
      <c r="AE226" s="10"/>
      <c r="AH226" s="10"/>
      <c r="BB226" s="10"/>
    </row>
    <row r="227" spans="2:54" s="7" customFormat="1" ht="15" customHeight="1" x14ac:dyDescent="0.25">
      <c r="B227" s="18"/>
      <c r="C227" s="10"/>
      <c r="D227" s="337"/>
      <c r="F227" s="10"/>
      <c r="G227" s="18"/>
      <c r="J227" s="18"/>
      <c r="K227" s="318"/>
      <c r="L227" s="318"/>
      <c r="O227" s="10"/>
      <c r="P227" s="10"/>
      <c r="AE227" s="10"/>
      <c r="AH227" s="10"/>
      <c r="BB227" s="10"/>
    </row>
    <row r="228" spans="2:54" s="7" customFormat="1" ht="15" customHeight="1" x14ac:dyDescent="0.25">
      <c r="B228" s="18"/>
      <c r="C228" s="10"/>
      <c r="D228" s="337"/>
      <c r="F228" s="10"/>
      <c r="G228" s="18"/>
      <c r="J228" s="18"/>
      <c r="K228" s="318"/>
      <c r="L228" s="318"/>
      <c r="O228" s="10"/>
      <c r="P228" s="10"/>
      <c r="AE228" s="10"/>
      <c r="AH228" s="10"/>
      <c r="BB228" s="10"/>
    </row>
    <row r="229" spans="2:54" s="7" customFormat="1" ht="15" customHeight="1" x14ac:dyDescent="0.25">
      <c r="B229" s="18"/>
      <c r="C229" s="10"/>
      <c r="D229" s="337"/>
      <c r="F229" s="10"/>
      <c r="G229" s="18"/>
      <c r="J229" s="18"/>
      <c r="K229" s="318"/>
      <c r="L229" s="318"/>
      <c r="O229" s="10"/>
      <c r="P229" s="10"/>
      <c r="AE229" s="10"/>
      <c r="AH229" s="10"/>
      <c r="BB229" s="10"/>
    </row>
    <row r="230" spans="2:54" s="7" customFormat="1" ht="15" customHeight="1" x14ac:dyDescent="0.25">
      <c r="B230" s="18"/>
      <c r="C230" s="10"/>
      <c r="D230" s="337"/>
      <c r="F230" s="10"/>
      <c r="G230" s="18"/>
      <c r="J230" s="18"/>
      <c r="K230" s="318"/>
      <c r="L230" s="318"/>
      <c r="O230" s="10"/>
      <c r="P230" s="10"/>
      <c r="AE230" s="10"/>
      <c r="AH230" s="10"/>
      <c r="BB230" s="10"/>
    </row>
    <row r="231" spans="2:54" s="7" customFormat="1" ht="15" customHeight="1" x14ac:dyDescent="0.25">
      <c r="B231" s="18"/>
      <c r="C231" s="10"/>
      <c r="D231" s="337"/>
      <c r="F231" s="10"/>
      <c r="G231" s="18"/>
      <c r="J231" s="18"/>
      <c r="K231" s="318"/>
      <c r="L231" s="318"/>
      <c r="O231" s="10"/>
      <c r="P231" s="10"/>
      <c r="AE231" s="10"/>
      <c r="AH231" s="10"/>
      <c r="BB231" s="10"/>
    </row>
    <row r="232" spans="2:54" s="7" customFormat="1" ht="15" customHeight="1" x14ac:dyDescent="0.25">
      <c r="B232" s="18"/>
      <c r="C232" s="10"/>
      <c r="D232" s="337"/>
      <c r="F232" s="10"/>
      <c r="G232" s="18"/>
      <c r="J232" s="18"/>
      <c r="K232" s="318"/>
      <c r="L232" s="318"/>
      <c r="O232" s="10"/>
      <c r="P232" s="10"/>
      <c r="AE232" s="10"/>
      <c r="AH232" s="10"/>
      <c r="BB232" s="10"/>
    </row>
    <row r="233" spans="2:54" s="7" customFormat="1" ht="15" customHeight="1" x14ac:dyDescent="0.25">
      <c r="B233" s="18"/>
      <c r="C233" s="10"/>
      <c r="D233" s="337"/>
      <c r="F233" s="10"/>
      <c r="G233" s="18"/>
      <c r="J233" s="18"/>
      <c r="K233" s="318"/>
      <c r="L233" s="318"/>
      <c r="O233" s="10"/>
      <c r="P233" s="10"/>
      <c r="AE233" s="10"/>
      <c r="AH233" s="10"/>
      <c r="BB233" s="10"/>
    </row>
    <row r="234" spans="2:54" s="7" customFormat="1" ht="15" customHeight="1" x14ac:dyDescent="0.25">
      <c r="B234" s="18"/>
      <c r="C234" s="10"/>
      <c r="D234" s="337"/>
      <c r="F234" s="10"/>
      <c r="G234" s="18"/>
      <c r="J234" s="18"/>
      <c r="K234" s="318"/>
      <c r="L234" s="318"/>
      <c r="O234" s="10"/>
      <c r="P234" s="10"/>
      <c r="AE234" s="10"/>
      <c r="AH234" s="10"/>
      <c r="BB234" s="10"/>
    </row>
    <row r="235" spans="2:54" s="7" customFormat="1" ht="15" customHeight="1" x14ac:dyDescent="0.25">
      <c r="B235" s="18"/>
      <c r="C235" s="10"/>
      <c r="D235" s="337"/>
      <c r="F235" s="10"/>
      <c r="G235" s="18"/>
      <c r="J235" s="18"/>
      <c r="K235" s="318"/>
      <c r="L235" s="318"/>
      <c r="O235" s="10"/>
      <c r="P235" s="10"/>
      <c r="AE235" s="10"/>
      <c r="AH235" s="10"/>
      <c r="BB235" s="10"/>
    </row>
    <row r="236" spans="2:54" s="7" customFormat="1" ht="15" customHeight="1" x14ac:dyDescent="0.25">
      <c r="B236" s="18"/>
      <c r="C236" s="10"/>
      <c r="D236" s="337"/>
      <c r="F236" s="10"/>
      <c r="G236" s="18"/>
      <c r="J236" s="18"/>
      <c r="K236" s="318"/>
      <c r="L236" s="318"/>
      <c r="O236" s="10"/>
      <c r="P236" s="10"/>
      <c r="AE236" s="10"/>
      <c r="AH236" s="10"/>
      <c r="BB236" s="10"/>
    </row>
    <row r="237" spans="2:54" s="7" customFormat="1" ht="15" customHeight="1" x14ac:dyDescent="0.25">
      <c r="B237" s="18"/>
      <c r="C237" s="10"/>
      <c r="D237" s="337"/>
      <c r="F237" s="10"/>
      <c r="G237" s="18"/>
      <c r="J237" s="18"/>
      <c r="K237" s="318"/>
      <c r="L237" s="318"/>
      <c r="O237" s="10"/>
      <c r="P237" s="10"/>
      <c r="AE237" s="10"/>
      <c r="AH237" s="10"/>
      <c r="BB237" s="10"/>
    </row>
    <row r="238" spans="2:54" s="7" customFormat="1" ht="15" customHeight="1" x14ac:dyDescent="0.25">
      <c r="B238" s="18"/>
      <c r="C238" s="10"/>
      <c r="D238" s="337"/>
      <c r="F238" s="10"/>
      <c r="G238" s="18"/>
      <c r="J238" s="18"/>
      <c r="K238" s="318"/>
      <c r="L238" s="318"/>
      <c r="O238" s="10"/>
      <c r="P238" s="10"/>
      <c r="AE238" s="10"/>
      <c r="AH238" s="10"/>
      <c r="BB238" s="10"/>
    </row>
    <row r="239" spans="2:54" s="7" customFormat="1" ht="15" customHeight="1" x14ac:dyDescent="0.25">
      <c r="B239" s="18"/>
      <c r="C239" s="10"/>
      <c r="D239" s="337"/>
      <c r="F239" s="10"/>
      <c r="G239" s="18"/>
      <c r="J239" s="18"/>
      <c r="K239" s="318"/>
      <c r="L239" s="318"/>
      <c r="O239" s="10"/>
      <c r="P239" s="10"/>
      <c r="AE239" s="10"/>
      <c r="AH239" s="10"/>
      <c r="BB239" s="10"/>
    </row>
    <row r="240" spans="2:54" s="7" customFormat="1" ht="15" customHeight="1" x14ac:dyDescent="0.25">
      <c r="B240" s="18"/>
      <c r="C240" s="10"/>
      <c r="D240" s="337"/>
      <c r="F240" s="10"/>
      <c r="G240" s="18"/>
      <c r="J240" s="18"/>
      <c r="K240" s="318"/>
      <c r="L240" s="318"/>
      <c r="O240" s="10"/>
      <c r="P240" s="10"/>
      <c r="AE240" s="10"/>
      <c r="AH240" s="10"/>
      <c r="BB240" s="10"/>
    </row>
    <row r="241" spans="2:54" s="7" customFormat="1" ht="15" customHeight="1" x14ac:dyDescent="0.25">
      <c r="B241" s="18"/>
      <c r="C241" s="10"/>
      <c r="D241" s="337"/>
      <c r="F241" s="10"/>
      <c r="G241" s="18"/>
      <c r="J241" s="18"/>
      <c r="K241" s="318"/>
      <c r="L241" s="318"/>
      <c r="O241" s="10"/>
      <c r="P241" s="10"/>
      <c r="AE241" s="10"/>
      <c r="AH241" s="10"/>
      <c r="BB241" s="10"/>
    </row>
    <row r="242" spans="2:54" s="7" customFormat="1" ht="15" customHeight="1" x14ac:dyDescent="0.25">
      <c r="B242" s="18"/>
      <c r="C242" s="10"/>
      <c r="D242" s="337"/>
      <c r="F242" s="10"/>
      <c r="G242" s="18"/>
      <c r="J242" s="18"/>
      <c r="K242" s="318"/>
      <c r="L242" s="318"/>
      <c r="O242" s="10"/>
      <c r="P242" s="10"/>
      <c r="AE242" s="10"/>
      <c r="AH242" s="10"/>
      <c r="BB242" s="10"/>
    </row>
    <row r="243" spans="2:54" s="7" customFormat="1" ht="15" customHeight="1" x14ac:dyDescent="0.25">
      <c r="B243" s="18"/>
      <c r="C243" s="10"/>
      <c r="D243" s="337"/>
      <c r="F243" s="10"/>
      <c r="G243" s="18"/>
      <c r="J243" s="18"/>
      <c r="K243" s="318"/>
      <c r="L243" s="318"/>
      <c r="O243" s="10"/>
      <c r="P243" s="10"/>
      <c r="AE243" s="10"/>
      <c r="AH243" s="10"/>
      <c r="BB243" s="10"/>
    </row>
    <row r="244" spans="2:54" s="7" customFormat="1" ht="15" customHeight="1" x14ac:dyDescent="0.25">
      <c r="B244" s="18"/>
      <c r="C244" s="10"/>
      <c r="D244" s="337"/>
      <c r="F244" s="10"/>
      <c r="G244" s="18"/>
      <c r="J244" s="18"/>
      <c r="K244" s="318"/>
      <c r="L244" s="318"/>
      <c r="O244" s="10"/>
      <c r="P244" s="10"/>
      <c r="AE244" s="10"/>
      <c r="AH244" s="10"/>
      <c r="BB244" s="10"/>
    </row>
    <row r="245" spans="2:54" s="7" customFormat="1" ht="15" customHeight="1" x14ac:dyDescent="0.25">
      <c r="B245" s="18"/>
      <c r="C245" s="10"/>
      <c r="D245" s="337"/>
      <c r="F245" s="10"/>
      <c r="G245" s="18"/>
      <c r="J245" s="18"/>
      <c r="K245" s="318"/>
      <c r="L245" s="318"/>
      <c r="O245" s="10"/>
      <c r="P245" s="10"/>
      <c r="AE245" s="10"/>
      <c r="AH245" s="10"/>
      <c r="BB245" s="10"/>
    </row>
    <row r="246" spans="2:54" s="7" customFormat="1" ht="15" customHeight="1" x14ac:dyDescent="0.25">
      <c r="B246" s="18"/>
      <c r="C246" s="10"/>
      <c r="D246" s="337"/>
      <c r="F246" s="10"/>
      <c r="G246" s="18"/>
      <c r="J246" s="18"/>
      <c r="K246" s="318"/>
      <c r="L246" s="318"/>
      <c r="O246" s="10"/>
      <c r="P246" s="10"/>
      <c r="AE246" s="10"/>
      <c r="AH246" s="10"/>
      <c r="BB246" s="10"/>
    </row>
    <row r="247" spans="2:54" s="7" customFormat="1" ht="15" customHeight="1" x14ac:dyDescent="0.25">
      <c r="B247" s="18"/>
      <c r="C247" s="10"/>
      <c r="D247" s="337"/>
      <c r="F247" s="10"/>
      <c r="G247" s="18"/>
      <c r="J247" s="18"/>
      <c r="K247" s="318"/>
      <c r="L247" s="318"/>
      <c r="O247" s="10"/>
      <c r="P247" s="10"/>
      <c r="AE247" s="10"/>
      <c r="AH247" s="10"/>
      <c r="BB247" s="10"/>
    </row>
    <row r="248" spans="2:54" s="7" customFormat="1" ht="15" customHeight="1" x14ac:dyDescent="0.25">
      <c r="B248" s="18"/>
      <c r="C248" s="10"/>
      <c r="D248" s="337"/>
      <c r="F248" s="10"/>
      <c r="G248" s="18"/>
      <c r="J248" s="18"/>
      <c r="K248" s="318"/>
      <c r="L248" s="318"/>
      <c r="O248" s="10"/>
      <c r="P248" s="10"/>
      <c r="AE248" s="10"/>
      <c r="AH248" s="10"/>
      <c r="BB248" s="10"/>
    </row>
    <row r="249" spans="2:54" s="7" customFormat="1" ht="15" customHeight="1" x14ac:dyDescent="0.25">
      <c r="B249" s="18"/>
      <c r="C249" s="10"/>
      <c r="D249" s="337"/>
      <c r="F249" s="10"/>
      <c r="G249" s="18"/>
      <c r="J249" s="18"/>
      <c r="K249" s="318"/>
      <c r="L249" s="318"/>
      <c r="O249" s="10"/>
      <c r="P249" s="10"/>
      <c r="AE249" s="10"/>
      <c r="AH249" s="10"/>
      <c r="BB249" s="10"/>
    </row>
    <row r="250" spans="2:54" s="7" customFormat="1" ht="15" customHeight="1" x14ac:dyDescent="0.25">
      <c r="B250" s="18"/>
      <c r="C250" s="10"/>
      <c r="D250" s="337"/>
      <c r="F250" s="10"/>
      <c r="G250" s="18"/>
      <c r="J250" s="18"/>
      <c r="K250" s="318"/>
      <c r="L250" s="318"/>
      <c r="O250" s="10"/>
      <c r="P250" s="10"/>
      <c r="AE250" s="10"/>
      <c r="AH250" s="10"/>
      <c r="BB250" s="10"/>
    </row>
    <row r="251" spans="2:54" s="7" customFormat="1" ht="15" customHeight="1" x14ac:dyDescent="0.25">
      <c r="B251" s="18"/>
      <c r="C251" s="10"/>
      <c r="D251" s="337"/>
      <c r="F251" s="10"/>
      <c r="G251" s="18"/>
      <c r="J251" s="18"/>
      <c r="K251" s="318"/>
      <c r="L251" s="318"/>
      <c r="O251" s="10"/>
      <c r="P251" s="10"/>
      <c r="AE251" s="10"/>
      <c r="AH251" s="10"/>
      <c r="BB251" s="10"/>
    </row>
    <row r="252" spans="2:54" s="7" customFormat="1" ht="15" customHeight="1" x14ac:dyDescent="0.25">
      <c r="B252" s="18"/>
      <c r="C252" s="10"/>
      <c r="D252" s="337"/>
      <c r="F252" s="10"/>
      <c r="G252" s="18"/>
      <c r="J252" s="18"/>
      <c r="K252" s="318"/>
      <c r="L252" s="318"/>
      <c r="O252" s="10"/>
      <c r="P252" s="10"/>
      <c r="AE252" s="10"/>
      <c r="AH252" s="10"/>
      <c r="BB252" s="10"/>
    </row>
    <row r="253" spans="2:54" s="7" customFormat="1" ht="15" customHeight="1" x14ac:dyDescent="0.25">
      <c r="B253" s="18"/>
      <c r="C253" s="10"/>
      <c r="D253" s="337"/>
      <c r="F253" s="10"/>
      <c r="G253" s="18"/>
      <c r="J253" s="18"/>
      <c r="K253" s="318"/>
      <c r="L253" s="318"/>
      <c r="O253" s="10"/>
      <c r="P253" s="10"/>
      <c r="AE253" s="10"/>
      <c r="AH253" s="10"/>
      <c r="BB253" s="10"/>
    </row>
    <row r="254" spans="2:54" s="7" customFormat="1" ht="15" customHeight="1" x14ac:dyDescent="0.25">
      <c r="B254" s="18"/>
      <c r="C254" s="10"/>
      <c r="D254" s="337"/>
      <c r="F254" s="10"/>
      <c r="G254" s="18"/>
      <c r="J254" s="18"/>
      <c r="K254" s="318"/>
      <c r="L254" s="318"/>
      <c r="O254" s="10"/>
      <c r="P254" s="10"/>
      <c r="AE254" s="10"/>
      <c r="AH254" s="10"/>
      <c r="BB254" s="10"/>
    </row>
    <row r="255" spans="2:54" s="7" customFormat="1" ht="15" customHeight="1" x14ac:dyDescent="0.25">
      <c r="B255" s="18"/>
      <c r="C255" s="10"/>
      <c r="D255" s="337"/>
      <c r="F255" s="10"/>
      <c r="G255" s="18"/>
      <c r="J255" s="18"/>
      <c r="K255" s="318"/>
      <c r="L255" s="318"/>
      <c r="O255" s="10"/>
      <c r="P255" s="10"/>
      <c r="AE255" s="10"/>
      <c r="AH255" s="10"/>
      <c r="BB255" s="10"/>
    </row>
    <row r="256" spans="2:54" s="7" customFormat="1" ht="15" customHeight="1" x14ac:dyDescent="0.25">
      <c r="B256" s="18"/>
      <c r="C256" s="10"/>
      <c r="D256" s="337"/>
      <c r="F256" s="10"/>
      <c r="G256" s="18"/>
      <c r="J256" s="18"/>
      <c r="K256" s="318"/>
      <c r="L256" s="318"/>
      <c r="O256" s="10"/>
      <c r="P256" s="10"/>
      <c r="AE256" s="10"/>
      <c r="AH256" s="10"/>
      <c r="BB256" s="10"/>
    </row>
    <row r="257" spans="2:54" s="7" customFormat="1" ht="15" customHeight="1" x14ac:dyDescent="0.25">
      <c r="B257" s="18"/>
      <c r="C257" s="10"/>
      <c r="D257" s="337"/>
      <c r="F257" s="10"/>
      <c r="G257" s="18"/>
      <c r="J257" s="18"/>
      <c r="K257" s="318"/>
      <c r="L257" s="318"/>
      <c r="O257" s="10"/>
      <c r="P257" s="10"/>
      <c r="AE257" s="10"/>
      <c r="AH257" s="10"/>
      <c r="BB257" s="10"/>
    </row>
    <row r="258" spans="2:54" s="7" customFormat="1" ht="15" customHeight="1" x14ac:dyDescent="0.25">
      <c r="B258" s="18"/>
      <c r="C258" s="10"/>
      <c r="D258" s="337"/>
      <c r="F258" s="10"/>
      <c r="G258" s="18"/>
      <c r="J258" s="18"/>
      <c r="K258" s="318"/>
      <c r="L258" s="318"/>
      <c r="O258" s="10"/>
      <c r="P258" s="10"/>
      <c r="AE258" s="10"/>
      <c r="AH258" s="10"/>
      <c r="BB258" s="10"/>
    </row>
    <row r="259" spans="2:54" s="7" customFormat="1" ht="15" customHeight="1" x14ac:dyDescent="0.25">
      <c r="B259" s="18"/>
      <c r="C259" s="10"/>
      <c r="D259" s="337"/>
      <c r="F259" s="10"/>
      <c r="G259" s="18"/>
      <c r="J259" s="18"/>
      <c r="K259" s="318"/>
      <c r="L259" s="318"/>
      <c r="O259" s="10"/>
      <c r="P259" s="10"/>
      <c r="AE259" s="10"/>
      <c r="AH259" s="10"/>
      <c r="BB259" s="10"/>
    </row>
    <row r="260" spans="2:54" s="7" customFormat="1" ht="15" customHeight="1" x14ac:dyDescent="0.25">
      <c r="B260" s="18"/>
      <c r="C260" s="10"/>
      <c r="D260" s="337"/>
      <c r="F260" s="10"/>
      <c r="G260" s="18"/>
      <c r="J260" s="18"/>
      <c r="K260" s="318"/>
      <c r="L260" s="318"/>
      <c r="O260" s="10"/>
      <c r="P260" s="10"/>
      <c r="AE260" s="10"/>
      <c r="AH260" s="10"/>
      <c r="BB260" s="10"/>
    </row>
    <row r="261" spans="2:54" s="7" customFormat="1" ht="15" customHeight="1" x14ac:dyDescent="0.25">
      <c r="B261" s="18"/>
      <c r="C261" s="10"/>
      <c r="D261" s="337"/>
      <c r="F261" s="10"/>
      <c r="G261" s="18"/>
      <c r="J261" s="18"/>
      <c r="K261" s="318"/>
      <c r="L261" s="318"/>
      <c r="O261" s="10"/>
      <c r="P261" s="10"/>
      <c r="AE261" s="10"/>
      <c r="AH261" s="10"/>
      <c r="BB261" s="10"/>
    </row>
    <row r="262" spans="2:54" s="7" customFormat="1" ht="15" customHeight="1" x14ac:dyDescent="0.25">
      <c r="B262" s="18"/>
      <c r="C262" s="10"/>
      <c r="D262" s="337"/>
      <c r="F262" s="10"/>
      <c r="G262" s="18"/>
      <c r="J262" s="18"/>
      <c r="K262" s="318"/>
      <c r="L262" s="318"/>
      <c r="O262" s="10"/>
      <c r="P262" s="10"/>
      <c r="AE262" s="10"/>
      <c r="AH262" s="10"/>
      <c r="BB262" s="10"/>
    </row>
    <row r="263" spans="2:54" s="7" customFormat="1" ht="15" customHeight="1" x14ac:dyDescent="0.25">
      <c r="B263" s="18"/>
      <c r="C263" s="10"/>
      <c r="D263" s="337"/>
      <c r="F263" s="10"/>
      <c r="G263" s="18"/>
      <c r="J263" s="18"/>
      <c r="K263" s="318"/>
      <c r="L263" s="318"/>
      <c r="O263" s="10"/>
      <c r="P263" s="10"/>
      <c r="AE263" s="10"/>
      <c r="AH263" s="10"/>
      <c r="BB263" s="10"/>
    </row>
    <row r="264" spans="2:54" s="7" customFormat="1" ht="15" customHeight="1" x14ac:dyDescent="0.25">
      <c r="B264" s="18"/>
      <c r="C264" s="10"/>
      <c r="D264" s="337"/>
      <c r="F264" s="10"/>
      <c r="G264" s="18"/>
      <c r="J264" s="18"/>
      <c r="K264" s="318"/>
      <c r="L264" s="318"/>
      <c r="O264" s="10"/>
      <c r="P264" s="10"/>
      <c r="AE264" s="10"/>
      <c r="AH264" s="10"/>
      <c r="BB264" s="10"/>
    </row>
    <row r="265" spans="2:54" s="7" customFormat="1" ht="15" customHeight="1" x14ac:dyDescent="0.25">
      <c r="B265" s="18"/>
      <c r="C265" s="10"/>
      <c r="D265" s="337"/>
      <c r="F265" s="10"/>
      <c r="G265" s="18"/>
      <c r="J265" s="18"/>
      <c r="K265" s="318"/>
      <c r="L265" s="318"/>
      <c r="O265" s="10"/>
      <c r="P265" s="10"/>
      <c r="AE265" s="10"/>
      <c r="AH265" s="10"/>
      <c r="BB265" s="10"/>
    </row>
    <row r="266" spans="2:54" s="7" customFormat="1" ht="15" customHeight="1" x14ac:dyDescent="0.25">
      <c r="B266" s="18"/>
      <c r="C266" s="10"/>
      <c r="D266" s="337"/>
      <c r="F266" s="10"/>
      <c r="G266" s="18"/>
      <c r="J266" s="18"/>
      <c r="K266" s="318"/>
      <c r="L266" s="318"/>
      <c r="O266" s="10"/>
      <c r="P266" s="10"/>
      <c r="AE266" s="10"/>
      <c r="AH266" s="10"/>
      <c r="BB266" s="10"/>
    </row>
    <row r="267" spans="2:54" s="7" customFormat="1" ht="15" customHeight="1" x14ac:dyDescent="0.25">
      <c r="B267" s="18"/>
      <c r="C267" s="10"/>
      <c r="D267" s="337"/>
      <c r="F267" s="10"/>
      <c r="G267" s="18"/>
      <c r="J267" s="18"/>
      <c r="K267" s="318"/>
      <c r="L267" s="318"/>
      <c r="O267" s="10"/>
      <c r="P267" s="10"/>
      <c r="AE267" s="10"/>
      <c r="AH267" s="10"/>
      <c r="BB267" s="10"/>
    </row>
    <row r="268" spans="2:54" s="7" customFormat="1" ht="15" customHeight="1" x14ac:dyDescent="0.25">
      <c r="B268" s="18"/>
      <c r="C268" s="10"/>
      <c r="D268" s="337"/>
      <c r="F268" s="10"/>
      <c r="G268" s="18"/>
      <c r="J268" s="18"/>
      <c r="K268" s="318"/>
      <c r="L268" s="318"/>
      <c r="O268" s="10"/>
      <c r="P268" s="10"/>
      <c r="AE268" s="10"/>
      <c r="AH268" s="10"/>
      <c r="BB268" s="10"/>
    </row>
    <row r="269" spans="2:54" s="7" customFormat="1" ht="15" customHeight="1" x14ac:dyDescent="0.25">
      <c r="B269" s="18"/>
      <c r="C269" s="10"/>
      <c r="D269" s="337"/>
      <c r="F269" s="10"/>
      <c r="G269" s="18"/>
      <c r="J269" s="18"/>
      <c r="K269" s="318"/>
      <c r="L269" s="318"/>
      <c r="O269" s="10"/>
      <c r="P269" s="10"/>
      <c r="AE269" s="10"/>
      <c r="AH269" s="10"/>
      <c r="BB269" s="10"/>
    </row>
    <row r="270" spans="2:54" s="7" customFormat="1" ht="15" customHeight="1" x14ac:dyDescent="0.25">
      <c r="B270" s="18"/>
      <c r="C270" s="10"/>
      <c r="D270" s="337"/>
      <c r="F270" s="10"/>
      <c r="G270" s="18"/>
      <c r="J270" s="18"/>
      <c r="K270" s="318"/>
      <c r="L270" s="318"/>
      <c r="O270" s="10"/>
      <c r="P270" s="10"/>
      <c r="AE270" s="10"/>
      <c r="AH270" s="10"/>
      <c r="BB270" s="10"/>
    </row>
    <row r="271" spans="2:54" s="7" customFormat="1" ht="15" customHeight="1" x14ac:dyDescent="0.25">
      <c r="B271" s="18"/>
      <c r="C271" s="10"/>
      <c r="D271" s="337"/>
      <c r="F271" s="10"/>
      <c r="G271" s="18"/>
      <c r="J271" s="18"/>
      <c r="K271" s="318"/>
      <c r="L271" s="318"/>
      <c r="O271" s="10"/>
      <c r="P271" s="10"/>
      <c r="AE271" s="10"/>
      <c r="AH271" s="10"/>
      <c r="BB271" s="10"/>
    </row>
    <row r="272" spans="2:54" s="7" customFormat="1" ht="15" customHeight="1" x14ac:dyDescent="0.25">
      <c r="B272" s="18"/>
      <c r="C272" s="10"/>
      <c r="D272" s="337"/>
      <c r="F272" s="10"/>
      <c r="G272" s="18"/>
      <c r="J272" s="18"/>
      <c r="K272" s="318"/>
      <c r="L272" s="318"/>
      <c r="O272" s="10"/>
      <c r="P272" s="10"/>
      <c r="AE272" s="10"/>
      <c r="AH272" s="10"/>
      <c r="BB272" s="10"/>
    </row>
    <row r="273" spans="2:54" s="7" customFormat="1" ht="15" customHeight="1" x14ac:dyDescent="0.25">
      <c r="B273" s="18"/>
      <c r="C273" s="10"/>
      <c r="D273" s="337"/>
      <c r="F273" s="10"/>
      <c r="G273" s="18"/>
      <c r="J273" s="18"/>
      <c r="K273" s="318"/>
      <c r="L273" s="318"/>
      <c r="O273" s="10"/>
      <c r="P273" s="10"/>
      <c r="AE273" s="10"/>
      <c r="AH273" s="10"/>
      <c r="BB273" s="10"/>
    </row>
    <row r="274" spans="2:54" s="7" customFormat="1" ht="15" customHeight="1" x14ac:dyDescent="0.25">
      <c r="B274" s="18"/>
      <c r="C274" s="10"/>
      <c r="D274" s="337"/>
      <c r="F274" s="10"/>
      <c r="G274" s="18"/>
      <c r="J274" s="18"/>
      <c r="K274" s="318"/>
      <c r="L274" s="318"/>
      <c r="O274" s="10"/>
      <c r="P274" s="10"/>
      <c r="AE274" s="10"/>
      <c r="AH274" s="10"/>
      <c r="BB274" s="10"/>
    </row>
    <row r="275" spans="2:54" s="7" customFormat="1" ht="15" customHeight="1" x14ac:dyDescent="0.25">
      <c r="B275" s="18"/>
      <c r="C275" s="10"/>
      <c r="D275" s="337"/>
      <c r="F275" s="10"/>
      <c r="G275" s="18"/>
      <c r="J275" s="18"/>
      <c r="K275" s="318"/>
      <c r="L275" s="318"/>
      <c r="O275" s="10"/>
      <c r="P275" s="10"/>
      <c r="AE275" s="10"/>
      <c r="AH275" s="10"/>
      <c r="BB275" s="10"/>
    </row>
    <row r="276" spans="2:54" s="7" customFormat="1" ht="15" customHeight="1" x14ac:dyDescent="0.25">
      <c r="B276" s="18"/>
      <c r="C276" s="10"/>
      <c r="D276" s="337"/>
      <c r="F276" s="10"/>
      <c r="G276" s="18"/>
      <c r="J276" s="18"/>
      <c r="K276" s="318"/>
      <c r="L276" s="318"/>
      <c r="O276" s="10"/>
      <c r="P276" s="10"/>
      <c r="AE276" s="10"/>
      <c r="AH276" s="10"/>
      <c r="BB276" s="10"/>
    </row>
    <row r="277" spans="2:54" s="7" customFormat="1" ht="15" customHeight="1" x14ac:dyDescent="0.25">
      <c r="B277" s="18"/>
      <c r="C277" s="10"/>
      <c r="D277" s="337"/>
      <c r="F277" s="10"/>
      <c r="G277" s="18"/>
      <c r="J277" s="18"/>
      <c r="K277" s="318"/>
      <c r="L277" s="318"/>
      <c r="O277" s="10"/>
      <c r="P277" s="10"/>
      <c r="AE277" s="10"/>
      <c r="AH277" s="10"/>
      <c r="BB277" s="10"/>
    </row>
    <row r="278" spans="2:54" s="7" customFormat="1" ht="15" customHeight="1" x14ac:dyDescent="0.25">
      <c r="B278" s="18"/>
      <c r="C278" s="10"/>
      <c r="D278" s="337"/>
      <c r="F278" s="10"/>
      <c r="G278" s="18"/>
      <c r="J278" s="18"/>
      <c r="K278" s="318"/>
      <c r="L278" s="318"/>
      <c r="O278" s="10"/>
      <c r="P278" s="10"/>
      <c r="AE278" s="10"/>
      <c r="AH278" s="10"/>
      <c r="BB278" s="10"/>
    </row>
    <row r="279" spans="2:54" s="7" customFormat="1" ht="15" customHeight="1" x14ac:dyDescent="0.25">
      <c r="B279" s="18"/>
      <c r="C279" s="10"/>
      <c r="D279" s="337"/>
      <c r="F279" s="10"/>
      <c r="G279" s="18"/>
      <c r="J279" s="18"/>
      <c r="K279" s="318"/>
      <c r="L279" s="318"/>
      <c r="O279" s="10"/>
      <c r="P279" s="10"/>
      <c r="AE279" s="10"/>
      <c r="AH279" s="10"/>
      <c r="BB279" s="10"/>
    </row>
    <row r="280" spans="2:54" s="7" customFormat="1" ht="15" customHeight="1" x14ac:dyDescent="0.25">
      <c r="B280" s="18"/>
      <c r="C280" s="10"/>
      <c r="D280" s="337"/>
      <c r="F280" s="10"/>
      <c r="G280" s="18"/>
      <c r="J280" s="18"/>
      <c r="K280" s="318"/>
      <c r="L280" s="318"/>
      <c r="O280" s="10"/>
      <c r="P280" s="10"/>
      <c r="AE280" s="10"/>
      <c r="AH280" s="10"/>
      <c r="BB280" s="10"/>
    </row>
    <row r="281" spans="2:54" s="7" customFormat="1" ht="15" customHeight="1" x14ac:dyDescent="0.25">
      <c r="B281" s="18"/>
      <c r="C281" s="10"/>
      <c r="D281" s="337"/>
      <c r="F281" s="10"/>
      <c r="G281" s="18"/>
      <c r="J281" s="18"/>
      <c r="K281" s="318"/>
      <c r="L281" s="318"/>
      <c r="O281" s="10"/>
      <c r="P281" s="10"/>
      <c r="AE281" s="10"/>
      <c r="AH281" s="10"/>
      <c r="BB281" s="10"/>
    </row>
    <row r="282" spans="2:54" s="7" customFormat="1" ht="15" customHeight="1" x14ac:dyDescent="0.25">
      <c r="B282" s="18"/>
      <c r="C282" s="10"/>
      <c r="D282" s="337"/>
      <c r="F282" s="10"/>
      <c r="G282" s="18"/>
      <c r="J282" s="18"/>
      <c r="K282" s="318"/>
      <c r="L282" s="318"/>
      <c r="O282" s="10"/>
      <c r="P282" s="10"/>
      <c r="AE282" s="10"/>
      <c r="AH282" s="10"/>
      <c r="BB282" s="10"/>
    </row>
    <row r="283" spans="2:54" s="7" customFormat="1" ht="15" customHeight="1" x14ac:dyDescent="0.25">
      <c r="B283" s="18"/>
      <c r="C283" s="10"/>
      <c r="D283" s="337"/>
      <c r="F283" s="10"/>
      <c r="G283" s="18"/>
      <c r="J283" s="18"/>
      <c r="K283" s="318"/>
      <c r="L283" s="318"/>
      <c r="O283" s="10"/>
      <c r="P283" s="10"/>
      <c r="AE283" s="10"/>
      <c r="AH283" s="10"/>
      <c r="BB283" s="10"/>
    </row>
    <row r="284" spans="2:54" s="7" customFormat="1" ht="15" customHeight="1" x14ac:dyDescent="0.25">
      <c r="B284" s="18"/>
      <c r="C284" s="10"/>
      <c r="D284" s="337"/>
      <c r="F284" s="10"/>
      <c r="G284" s="18"/>
      <c r="J284" s="18"/>
      <c r="K284" s="318"/>
      <c r="L284" s="318"/>
      <c r="O284" s="10"/>
      <c r="P284" s="10"/>
      <c r="AE284" s="10"/>
      <c r="AH284" s="10"/>
      <c r="BB284" s="10"/>
    </row>
    <row r="285" spans="2:54" s="7" customFormat="1" ht="15" customHeight="1" x14ac:dyDescent="0.25">
      <c r="B285" s="18"/>
      <c r="C285" s="10"/>
      <c r="D285" s="337"/>
      <c r="F285" s="10"/>
      <c r="G285" s="18"/>
      <c r="J285" s="18"/>
      <c r="K285" s="318"/>
      <c r="L285" s="318"/>
      <c r="O285" s="10"/>
      <c r="P285" s="10"/>
      <c r="AE285" s="10"/>
      <c r="AH285" s="10"/>
      <c r="BB285" s="10"/>
    </row>
    <row r="286" spans="2:54" s="7" customFormat="1" ht="15" customHeight="1" x14ac:dyDescent="0.25">
      <c r="B286" s="18"/>
      <c r="C286" s="10"/>
      <c r="D286" s="337"/>
      <c r="F286" s="10"/>
      <c r="G286" s="18"/>
      <c r="J286" s="18"/>
      <c r="K286" s="318"/>
      <c r="L286" s="318"/>
      <c r="O286" s="10"/>
      <c r="P286" s="10"/>
      <c r="AE286" s="10"/>
      <c r="AH286" s="10"/>
      <c r="BB286" s="10"/>
    </row>
    <row r="287" spans="2:54" s="7" customFormat="1" ht="15" customHeight="1" x14ac:dyDescent="0.25">
      <c r="B287" s="18"/>
      <c r="C287" s="10"/>
      <c r="D287" s="337"/>
      <c r="F287" s="10"/>
      <c r="G287" s="18"/>
      <c r="J287" s="18"/>
      <c r="K287" s="318"/>
      <c r="L287" s="318"/>
      <c r="O287" s="10"/>
      <c r="P287" s="10"/>
      <c r="AE287" s="10"/>
      <c r="AH287" s="10"/>
      <c r="BB287" s="10"/>
    </row>
    <row r="288" spans="2:54" s="7" customFormat="1" ht="15" customHeight="1" x14ac:dyDescent="0.25">
      <c r="B288" s="18"/>
      <c r="C288" s="10"/>
      <c r="D288" s="337"/>
      <c r="F288" s="10"/>
      <c r="G288" s="18"/>
      <c r="J288" s="18"/>
      <c r="K288" s="318"/>
      <c r="L288" s="318"/>
      <c r="O288" s="10"/>
      <c r="P288" s="10"/>
      <c r="AE288" s="10"/>
      <c r="AH288" s="10"/>
      <c r="BB288" s="10"/>
    </row>
    <row r="289" spans="2:54" s="7" customFormat="1" ht="15" customHeight="1" x14ac:dyDescent="0.25">
      <c r="B289" s="18"/>
      <c r="C289" s="10"/>
      <c r="D289" s="337"/>
      <c r="F289" s="10"/>
      <c r="G289" s="18"/>
      <c r="J289" s="18"/>
      <c r="K289" s="318"/>
      <c r="L289" s="318"/>
      <c r="O289" s="10"/>
      <c r="P289" s="10"/>
      <c r="AE289" s="10"/>
      <c r="AH289" s="10"/>
      <c r="BB289" s="10"/>
    </row>
    <row r="290" spans="2:54" s="7" customFormat="1" ht="15" customHeight="1" x14ac:dyDescent="0.25">
      <c r="B290" s="18"/>
      <c r="C290" s="10"/>
      <c r="D290" s="337"/>
      <c r="F290" s="10"/>
      <c r="G290" s="18"/>
      <c r="J290" s="18"/>
      <c r="K290" s="318"/>
      <c r="L290" s="318"/>
      <c r="O290" s="10"/>
      <c r="P290" s="10"/>
      <c r="AE290" s="10"/>
      <c r="AH290" s="10"/>
      <c r="BB290" s="10"/>
    </row>
    <row r="291" spans="2:54" s="7" customFormat="1" ht="15" customHeight="1" x14ac:dyDescent="0.25">
      <c r="B291" s="18"/>
      <c r="C291" s="10"/>
      <c r="D291" s="337"/>
      <c r="F291" s="10"/>
      <c r="G291" s="18"/>
      <c r="J291" s="18"/>
      <c r="K291" s="318"/>
      <c r="L291" s="318"/>
      <c r="O291" s="10"/>
      <c r="P291" s="10"/>
      <c r="AE291" s="10"/>
      <c r="AH291" s="10"/>
      <c r="BB291" s="10"/>
    </row>
    <row r="292" spans="2:54" s="7" customFormat="1" ht="15" customHeight="1" x14ac:dyDescent="0.25">
      <c r="B292" s="18"/>
      <c r="C292" s="10"/>
      <c r="D292" s="337"/>
      <c r="F292" s="10"/>
      <c r="G292" s="18"/>
      <c r="J292" s="18"/>
      <c r="K292" s="318"/>
      <c r="L292" s="318"/>
      <c r="O292" s="10"/>
      <c r="P292" s="10"/>
      <c r="AE292" s="10"/>
      <c r="AH292" s="10"/>
      <c r="BB292" s="10"/>
    </row>
    <row r="293" spans="2:54" s="7" customFormat="1" ht="15" customHeight="1" x14ac:dyDescent="0.25">
      <c r="B293" s="18"/>
      <c r="C293" s="10"/>
      <c r="D293" s="337"/>
      <c r="F293" s="10"/>
      <c r="G293" s="18"/>
      <c r="J293" s="18"/>
      <c r="K293" s="318"/>
      <c r="L293" s="318"/>
      <c r="O293" s="10"/>
      <c r="P293" s="10"/>
      <c r="AE293" s="10"/>
      <c r="AH293" s="10"/>
      <c r="BB293" s="10"/>
    </row>
    <row r="294" spans="2:54" s="7" customFormat="1" ht="15" customHeight="1" x14ac:dyDescent="0.25">
      <c r="B294" s="18"/>
      <c r="C294" s="10"/>
      <c r="D294" s="337"/>
      <c r="F294" s="10"/>
      <c r="G294" s="18"/>
      <c r="J294" s="18"/>
      <c r="K294" s="318"/>
      <c r="L294" s="318"/>
      <c r="O294" s="10"/>
      <c r="P294" s="10"/>
      <c r="AE294" s="10"/>
      <c r="AH294" s="10"/>
      <c r="BB294" s="10"/>
    </row>
    <row r="295" spans="2:54" s="7" customFormat="1" ht="15" customHeight="1" x14ac:dyDescent="0.25">
      <c r="B295" s="18"/>
      <c r="C295" s="10"/>
      <c r="D295" s="337"/>
      <c r="F295" s="10"/>
      <c r="G295" s="18"/>
      <c r="J295" s="18"/>
      <c r="K295" s="318"/>
      <c r="L295" s="318"/>
      <c r="O295" s="10"/>
      <c r="P295" s="10"/>
      <c r="AE295" s="10"/>
      <c r="AH295" s="10"/>
      <c r="BB295" s="10"/>
    </row>
    <row r="296" spans="2:54" s="7" customFormat="1" ht="15" customHeight="1" x14ac:dyDescent="0.25">
      <c r="B296" s="18"/>
      <c r="C296" s="10"/>
      <c r="D296" s="337"/>
      <c r="F296" s="10"/>
      <c r="G296" s="18"/>
      <c r="J296" s="18"/>
      <c r="K296" s="318"/>
      <c r="L296" s="318"/>
      <c r="O296" s="10"/>
      <c r="P296" s="10"/>
      <c r="AE296" s="10"/>
      <c r="AH296" s="10"/>
      <c r="BB296" s="10"/>
    </row>
    <row r="297" spans="2:54" s="7" customFormat="1" ht="15" customHeight="1" x14ac:dyDescent="0.25">
      <c r="B297" s="18"/>
      <c r="C297" s="10"/>
      <c r="D297" s="337"/>
      <c r="F297" s="10"/>
      <c r="G297" s="18"/>
      <c r="J297" s="18"/>
      <c r="K297" s="318"/>
      <c r="L297" s="318"/>
      <c r="O297" s="10"/>
      <c r="P297" s="10"/>
      <c r="AE297" s="10"/>
      <c r="AH297" s="10"/>
      <c r="BB297" s="10"/>
    </row>
    <row r="298" spans="2:54" s="7" customFormat="1" ht="15" customHeight="1" x14ac:dyDescent="0.25">
      <c r="B298" s="18"/>
      <c r="C298" s="10"/>
      <c r="D298" s="337"/>
      <c r="F298" s="10"/>
      <c r="G298" s="18"/>
      <c r="J298" s="18"/>
      <c r="K298" s="318"/>
      <c r="L298" s="318"/>
      <c r="O298" s="10"/>
      <c r="P298" s="10"/>
      <c r="AE298" s="10"/>
      <c r="AH298" s="10"/>
      <c r="BB298" s="10"/>
    </row>
    <row r="299" spans="2:54" s="7" customFormat="1" ht="15" customHeight="1" x14ac:dyDescent="0.25">
      <c r="B299" s="18"/>
      <c r="C299" s="10"/>
      <c r="D299" s="337"/>
      <c r="F299" s="10"/>
      <c r="G299" s="18"/>
      <c r="J299" s="18"/>
      <c r="K299" s="318"/>
      <c r="L299" s="318"/>
      <c r="O299" s="10"/>
      <c r="P299" s="10"/>
      <c r="AE299" s="10"/>
      <c r="AH299" s="10"/>
      <c r="BB299" s="10"/>
    </row>
    <row r="300" spans="2:54" s="7" customFormat="1" ht="15" customHeight="1" x14ac:dyDescent="0.25">
      <c r="B300" s="18"/>
      <c r="C300" s="10"/>
      <c r="D300" s="337"/>
      <c r="F300" s="10"/>
      <c r="G300" s="18"/>
      <c r="J300" s="18"/>
      <c r="K300" s="318"/>
      <c r="L300" s="318"/>
      <c r="O300" s="10"/>
      <c r="P300" s="10"/>
      <c r="AE300" s="10"/>
      <c r="AH300" s="10"/>
      <c r="BB300" s="10"/>
    </row>
    <row r="301" spans="2:54" s="7" customFormat="1" ht="15" customHeight="1" x14ac:dyDescent="0.25">
      <c r="B301" s="18"/>
      <c r="C301" s="10"/>
      <c r="D301" s="337"/>
      <c r="F301" s="10"/>
      <c r="G301" s="18"/>
      <c r="J301" s="18"/>
      <c r="K301" s="318"/>
      <c r="L301" s="318"/>
      <c r="O301" s="10"/>
      <c r="P301" s="10"/>
      <c r="AE301" s="10"/>
      <c r="AH301" s="10"/>
      <c r="BB301" s="10"/>
    </row>
    <row r="302" spans="2:54" s="7" customFormat="1" ht="15" customHeight="1" x14ac:dyDescent="0.25">
      <c r="B302" s="18"/>
      <c r="C302" s="10"/>
      <c r="D302" s="337"/>
      <c r="F302" s="10"/>
      <c r="G302" s="18"/>
      <c r="J302" s="18"/>
      <c r="K302" s="318"/>
      <c r="L302" s="318"/>
      <c r="O302" s="10"/>
      <c r="P302" s="10"/>
      <c r="AE302" s="10"/>
      <c r="AH302" s="10"/>
      <c r="BB302" s="10"/>
    </row>
    <row r="303" spans="2:54" s="7" customFormat="1" ht="15" customHeight="1" x14ac:dyDescent="0.25">
      <c r="B303" s="18"/>
      <c r="C303" s="10"/>
      <c r="D303" s="337"/>
      <c r="F303" s="10"/>
      <c r="G303" s="18"/>
      <c r="J303" s="18"/>
      <c r="K303" s="318"/>
      <c r="L303" s="318"/>
      <c r="O303" s="10"/>
      <c r="P303" s="10"/>
      <c r="AE303" s="10"/>
      <c r="AH303" s="10"/>
      <c r="BB303" s="10"/>
    </row>
    <row r="304" spans="2:54" s="7" customFormat="1" ht="15" customHeight="1" x14ac:dyDescent="0.25">
      <c r="B304" s="18"/>
      <c r="C304" s="10"/>
      <c r="D304" s="337"/>
      <c r="F304" s="10"/>
      <c r="G304" s="18"/>
      <c r="J304" s="18"/>
      <c r="K304" s="318"/>
      <c r="L304" s="318"/>
      <c r="O304" s="10"/>
      <c r="P304" s="10"/>
      <c r="AE304" s="10"/>
      <c r="AH304" s="10"/>
      <c r="BB304" s="10"/>
    </row>
    <row r="305" spans="2:54" s="7" customFormat="1" ht="15" customHeight="1" x14ac:dyDescent="0.25">
      <c r="B305" s="18"/>
      <c r="C305" s="10"/>
      <c r="D305" s="337"/>
      <c r="F305" s="10"/>
      <c r="G305" s="18"/>
      <c r="J305" s="18"/>
      <c r="K305" s="318"/>
      <c r="L305" s="318"/>
      <c r="O305" s="10"/>
      <c r="P305" s="10"/>
      <c r="AE305" s="10"/>
      <c r="AH305" s="10"/>
      <c r="BB305" s="10"/>
    </row>
    <row r="306" spans="2:54" s="7" customFormat="1" ht="15" customHeight="1" x14ac:dyDescent="0.25">
      <c r="B306" s="18"/>
      <c r="C306" s="10"/>
      <c r="D306" s="337"/>
      <c r="F306" s="10"/>
      <c r="G306" s="18"/>
      <c r="J306" s="18"/>
      <c r="K306" s="318"/>
      <c r="L306" s="318"/>
      <c r="O306" s="10"/>
      <c r="P306" s="10"/>
      <c r="AE306" s="10"/>
      <c r="AH306" s="10"/>
      <c r="BB306" s="10"/>
    </row>
    <row r="307" spans="2:54" s="7" customFormat="1" ht="15" customHeight="1" x14ac:dyDescent="0.25">
      <c r="B307" s="18"/>
      <c r="C307" s="10"/>
      <c r="D307" s="337"/>
      <c r="F307" s="10"/>
      <c r="G307" s="18"/>
      <c r="J307" s="18"/>
      <c r="K307" s="318"/>
      <c r="L307" s="318"/>
      <c r="O307" s="10"/>
      <c r="P307" s="10"/>
      <c r="AE307" s="10"/>
      <c r="AH307" s="10"/>
      <c r="BB307" s="10"/>
    </row>
    <row r="308" spans="2:54" s="7" customFormat="1" ht="15" customHeight="1" x14ac:dyDescent="0.25">
      <c r="B308" s="18"/>
      <c r="C308" s="10"/>
      <c r="D308" s="337"/>
      <c r="F308" s="10"/>
      <c r="G308" s="18"/>
      <c r="J308" s="18"/>
      <c r="K308" s="318"/>
      <c r="L308" s="318"/>
      <c r="O308" s="10"/>
      <c r="P308" s="10"/>
      <c r="AE308" s="10"/>
      <c r="AH308" s="10"/>
      <c r="BB308" s="10"/>
    </row>
    <row r="309" spans="2:54" s="7" customFormat="1" ht="15" customHeight="1" x14ac:dyDescent="0.25">
      <c r="B309" s="18"/>
      <c r="C309" s="10"/>
      <c r="D309" s="337"/>
      <c r="F309" s="10"/>
      <c r="G309" s="18"/>
      <c r="J309" s="18"/>
      <c r="K309" s="318"/>
      <c r="L309" s="318"/>
      <c r="O309" s="10"/>
      <c r="P309" s="10"/>
      <c r="AE309" s="10"/>
      <c r="AH309" s="10"/>
      <c r="BB309" s="10"/>
    </row>
    <row r="310" spans="2:54" s="7" customFormat="1" ht="15" customHeight="1" x14ac:dyDescent="0.25">
      <c r="B310" s="18"/>
      <c r="C310" s="10"/>
      <c r="D310" s="337"/>
      <c r="F310" s="10"/>
      <c r="G310" s="18"/>
      <c r="J310" s="18"/>
      <c r="K310" s="318"/>
      <c r="L310" s="318"/>
      <c r="O310" s="10"/>
      <c r="P310" s="10"/>
      <c r="AE310" s="10"/>
      <c r="AH310" s="10"/>
      <c r="BB310" s="10"/>
    </row>
    <row r="311" spans="2:54" s="7" customFormat="1" ht="15" customHeight="1" x14ac:dyDescent="0.25">
      <c r="B311" s="18"/>
      <c r="C311" s="10"/>
      <c r="D311" s="337"/>
      <c r="F311" s="10"/>
      <c r="G311" s="18"/>
      <c r="J311" s="18"/>
      <c r="K311" s="318"/>
      <c r="L311" s="318"/>
      <c r="O311" s="10"/>
      <c r="P311" s="10"/>
      <c r="AE311" s="10"/>
      <c r="AH311" s="10"/>
      <c r="BB311" s="10"/>
    </row>
    <row r="312" spans="2:54" s="7" customFormat="1" ht="15" customHeight="1" x14ac:dyDescent="0.25">
      <c r="B312" s="18"/>
      <c r="C312" s="10"/>
      <c r="D312" s="337"/>
      <c r="F312" s="10"/>
      <c r="G312" s="18"/>
      <c r="J312" s="18"/>
      <c r="K312" s="318"/>
      <c r="L312" s="318"/>
      <c r="O312" s="10"/>
      <c r="P312" s="10"/>
      <c r="AE312" s="10"/>
      <c r="AH312" s="10"/>
      <c r="BB312" s="10"/>
    </row>
    <row r="313" spans="2:54" s="7" customFormat="1" ht="15" customHeight="1" x14ac:dyDescent="0.25">
      <c r="B313" s="18"/>
      <c r="C313" s="10"/>
      <c r="D313" s="337"/>
      <c r="F313" s="10"/>
      <c r="G313" s="18"/>
      <c r="J313" s="18"/>
      <c r="K313" s="318"/>
      <c r="L313" s="318"/>
      <c r="O313" s="10"/>
      <c r="P313" s="10"/>
      <c r="AE313" s="10"/>
      <c r="AH313" s="10"/>
      <c r="BB313" s="10"/>
    </row>
    <row r="314" spans="2:54" s="7" customFormat="1" ht="15" customHeight="1" x14ac:dyDescent="0.25">
      <c r="B314" s="18"/>
      <c r="C314" s="10"/>
      <c r="D314" s="337"/>
      <c r="F314" s="10"/>
      <c r="G314" s="18"/>
      <c r="J314" s="18"/>
      <c r="K314" s="318"/>
      <c r="L314" s="318"/>
      <c r="O314" s="10"/>
      <c r="P314" s="10"/>
      <c r="AE314" s="10"/>
      <c r="AH314" s="10"/>
      <c r="BB314" s="10"/>
    </row>
    <row r="315" spans="2:54" s="7" customFormat="1" ht="15" customHeight="1" x14ac:dyDescent="0.25">
      <c r="B315" s="18"/>
      <c r="C315" s="10"/>
      <c r="D315" s="337"/>
      <c r="F315" s="10"/>
      <c r="G315" s="18"/>
      <c r="J315" s="18"/>
      <c r="K315" s="318"/>
      <c r="L315" s="318"/>
      <c r="O315" s="10"/>
      <c r="P315" s="10"/>
      <c r="AE315" s="10"/>
      <c r="AH315" s="10"/>
      <c r="BB315" s="10"/>
    </row>
    <row r="316" spans="2:54" s="7" customFormat="1" ht="15" customHeight="1" x14ac:dyDescent="0.25">
      <c r="B316" s="18"/>
      <c r="C316" s="10"/>
      <c r="D316" s="337"/>
      <c r="F316" s="10"/>
      <c r="G316" s="18"/>
      <c r="J316" s="18"/>
      <c r="K316" s="318"/>
      <c r="L316" s="318"/>
      <c r="O316" s="10"/>
      <c r="P316" s="10"/>
      <c r="AE316" s="10"/>
      <c r="AH316" s="10"/>
      <c r="BB316" s="10"/>
    </row>
    <row r="317" spans="2:54" s="7" customFormat="1" ht="15" customHeight="1" x14ac:dyDescent="0.25">
      <c r="B317" s="18"/>
      <c r="C317" s="10"/>
      <c r="D317" s="337"/>
      <c r="F317" s="10"/>
      <c r="G317" s="18"/>
      <c r="J317" s="18"/>
      <c r="K317" s="318"/>
      <c r="L317" s="318"/>
      <c r="O317" s="10"/>
      <c r="P317" s="10"/>
      <c r="AE317" s="10"/>
      <c r="AH317" s="10"/>
      <c r="BB317" s="10"/>
    </row>
    <row r="318" spans="2:54" s="7" customFormat="1" ht="15" customHeight="1" x14ac:dyDescent="0.25">
      <c r="B318" s="18"/>
      <c r="C318" s="10"/>
      <c r="D318" s="337"/>
      <c r="F318" s="10"/>
      <c r="G318" s="18"/>
      <c r="J318" s="18"/>
      <c r="K318" s="318"/>
      <c r="L318" s="318"/>
      <c r="O318" s="10"/>
      <c r="P318" s="10"/>
      <c r="AE318" s="10"/>
      <c r="AH318" s="10"/>
      <c r="BB318" s="10"/>
    </row>
    <row r="319" spans="2:54" s="7" customFormat="1" ht="15" customHeight="1" x14ac:dyDescent="0.25">
      <c r="B319" s="18"/>
      <c r="C319" s="10"/>
      <c r="D319" s="337"/>
      <c r="F319" s="10"/>
      <c r="G319" s="18"/>
      <c r="J319" s="18"/>
      <c r="K319" s="318"/>
      <c r="L319" s="318"/>
      <c r="O319" s="10"/>
      <c r="P319" s="10"/>
      <c r="AE319" s="10"/>
      <c r="AH319" s="10"/>
      <c r="BB319" s="10"/>
    </row>
    <row r="320" spans="2:54" s="7" customFormat="1" ht="15" customHeight="1" x14ac:dyDescent="0.25">
      <c r="B320" s="18"/>
      <c r="C320" s="10"/>
      <c r="D320" s="337"/>
      <c r="F320" s="10"/>
      <c r="G320" s="18"/>
      <c r="J320" s="18"/>
      <c r="K320" s="318"/>
      <c r="L320" s="318"/>
      <c r="O320" s="10"/>
      <c r="P320" s="10"/>
      <c r="AE320" s="10"/>
      <c r="AH320" s="10"/>
      <c r="BB320" s="10"/>
    </row>
    <row r="321" spans="2:54" s="7" customFormat="1" ht="15" customHeight="1" x14ac:dyDescent="0.25">
      <c r="B321" s="18"/>
      <c r="C321" s="10"/>
      <c r="D321" s="337"/>
      <c r="F321" s="10"/>
      <c r="G321" s="18"/>
      <c r="J321" s="18"/>
      <c r="K321" s="318"/>
      <c r="L321" s="318"/>
      <c r="O321" s="10"/>
      <c r="P321" s="10"/>
      <c r="AE321" s="10"/>
      <c r="AH321" s="10"/>
      <c r="BB321" s="10"/>
    </row>
    <row r="322" spans="2:54" s="7" customFormat="1" ht="15" customHeight="1" x14ac:dyDescent="0.25">
      <c r="B322" s="18"/>
      <c r="C322" s="10"/>
      <c r="D322" s="337"/>
      <c r="F322" s="10"/>
      <c r="G322" s="18"/>
      <c r="J322" s="18"/>
      <c r="K322" s="318"/>
      <c r="L322" s="318"/>
      <c r="O322" s="10"/>
      <c r="P322" s="10"/>
      <c r="AE322" s="10"/>
      <c r="AH322" s="10"/>
      <c r="BB322" s="10"/>
    </row>
    <row r="323" spans="2:54" s="7" customFormat="1" ht="15" customHeight="1" x14ac:dyDescent="0.25">
      <c r="B323" s="18"/>
      <c r="C323" s="10"/>
      <c r="D323" s="337"/>
      <c r="F323" s="10"/>
      <c r="G323" s="18"/>
      <c r="J323" s="18"/>
      <c r="K323" s="318"/>
      <c r="L323" s="318"/>
      <c r="O323" s="10"/>
      <c r="P323" s="10"/>
      <c r="AE323" s="10"/>
      <c r="AH323" s="10"/>
      <c r="BB323" s="10"/>
    </row>
    <row r="324" spans="2:54" s="7" customFormat="1" ht="15" customHeight="1" x14ac:dyDescent="0.25">
      <c r="B324" s="18"/>
      <c r="C324" s="10"/>
      <c r="D324" s="337"/>
      <c r="F324" s="10"/>
      <c r="G324" s="18"/>
      <c r="J324" s="18"/>
      <c r="K324" s="318"/>
      <c r="L324" s="318"/>
      <c r="O324" s="10"/>
      <c r="P324" s="10"/>
      <c r="AE324" s="10"/>
      <c r="AH324" s="10"/>
      <c r="BB324" s="10"/>
    </row>
    <row r="325" spans="2:54" s="7" customFormat="1" ht="15" customHeight="1" x14ac:dyDescent="0.25">
      <c r="B325" s="18"/>
      <c r="C325" s="10"/>
      <c r="D325" s="337"/>
      <c r="F325" s="10"/>
      <c r="G325" s="18"/>
      <c r="J325" s="18"/>
      <c r="K325" s="318"/>
      <c r="L325" s="318"/>
      <c r="O325" s="10"/>
      <c r="P325" s="10"/>
      <c r="AE325" s="10"/>
      <c r="AH325" s="10"/>
      <c r="BB325" s="10"/>
    </row>
    <row r="326" spans="2:54" s="7" customFormat="1" ht="15" customHeight="1" x14ac:dyDescent="0.25">
      <c r="B326" s="18"/>
      <c r="C326" s="10"/>
      <c r="D326" s="337"/>
      <c r="F326" s="10"/>
      <c r="G326" s="18"/>
      <c r="J326" s="18"/>
      <c r="K326" s="318"/>
      <c r="L326" s="318"/>
      <c r="O326" s="10"/>
      <c r="P326" s="10"/>
      <c r="AE326" s="10"/>
      <c r="AH326" s="10"/>
      <c r="BB326" s="10"/>
    </row>
    <row r="327" spans="2:54" s="7" customFormat="1" ht="15" customHeight="1" x14ac:dyDescent="0.25">
      <c r="B327" s="18"/>
      <c r="C327" s="10"/>
      <c r="D327" s="337"/>
      <c r="F327" s="10"/>
      <c r="G327" s="18"/>
      <c r="J327" s="18"/>
      <c r="K327" s="318"/>
      <c r="L327" s="318"/>
      <c r="O327" s="10"/>
      <c r="P327" s="10"/>
      <c r="AE327" s="10"/>
      <c r="AH327" s="10"/>
      <c r="BB327" s="10"/>
    </row>
    <row r="328" spans="2:54" s="7" customFormat="1" ht="15" customHeight="1" x14ac:dyDescent="0.25">
      <c r="B328" s="18"/>
      <c r="C328" s="10"/>
      <c r="D328" s="337"/>
      <c r="F328" s="10"/>
      <c r="G328" s="18"/>
      <c r="J328" s="18"/>
      <c r="K328" s="318"/>
      <c r="L328" s="318"/>
      <c r="O328" s="10"/>
      <c r="P328" s="10"/>
      <c r="AE328" s="10"/>
      <c r="AH328" s="10"/>
      <c r="BB328" s="10"/>
    </row>
    <row r="329" spans="2:54" s="7" customFormat="1" ht="15" customHeight="1" x14ac:dyDescent="0.25">
      <c r="B329" s="18"/>
      <c r="C329" s="10"/>
      <c r="D329" s="337"/>
      <c r="F329" s="10"/>
      <c r="G329" s="18"/>
      <c r="J329" s="18"/>
      <c r="K329" s="318"/>
      <c r="L329" s="318"/>
      <c r="O329" s="10"/>
      <c r="P329" s="10"/>
      <c r="AE329" s="10"/>
      <c r="AH329" s="10"/>
      <c r="BB329" s="10"/>
    </row>
    <row r="330" spans="2:54" s="7" customFormat="1" ht="15" customHeight="1" x14ac:dyDescent="0.25">
      <c r="B330" s="18"/>
      <c r="C330" s="10"/>
      <c r="D330" s="337"/>
      <c r="F330" s="10"/>
      <c r="G330" s="18"/>
      <c r="J330" s="18"/>
      <c r="K330" s="318"/>
      <c r="L330" s="318"/>
      <c r="O330" s="10"/>
      <c r="P330" s="10"/>
      <c r="AE330" s="10"/>
      <c r="AH330" s="10"/>
      <c r="BB330" s="10"/>
    </row>
    <row r="331" spans="2:54" s="7" customFormat="1" ht="15" customHeight="1" x14ac:dyDescent="0.25">
      <c r="B331" s="18"/>
      <c r="C331" s="10"/>
      <c r="D331" s="337"/>
      <c r="F331" s="10"/>
      <c r="G331" s="18"/>
      <c r="J331" s="18"/>
      <c r="K331" s="318"/>
      <c r="L331" s="318"/>
      <c r="O331" s="10"/>
      <c r="P331" s="10"/>
      <c r="AE331" s="10"/>
      <c r="AH331" s="10"/>
      <c r="BB331" s="10"/>
    </row>
    <row r="332" spans="2:54" s="7" customFormat="1" ht="15" customHeight="1" x14ac:dyDescent="0.25">
      <c r="B332" s="18"/>
      <c r="C332" s="10"/>
      <c r="D332" s="337"/>
      <c r="F332" s="10"/>
      <c r="G332" s="18"/>
      <c r="J332" s="18"/>
      <c r="K332" s="318"/>
      <c r="L332" s="318"/>
      <c r="O332" s="10"/>
      <c r="P332" s="10"/>
      <c r="AE332" s="10"/>
      <c r="AH332" s="10"/>
      <c r="BB332" s="10"/>
    </row>
    <row r="333" spans="2:54" s="7" customFormat="1" ht="15" customHeight="1" x14ac:dyDescent="0.25">
      <c r="B333" s="18"/>
      <c r="C333" s="10"/>
      <c r="D333" s="337"/>
      <c r="F333" s="10"/>
      <c r="G333" s="18"/>
      <c r="J333" s="18"/>
      <c r="K333" s="318"/>
      <c r="L333" s="318"/>
      <c r="O333" s="10"/>
      <c r="P333" s="10"/>
      <c r="AE333" s="10"/>
      <c r="AH333" s="10"/>
      <c r="BB333" s="10"/>
    </row>
    <row r="334" spans="2:54" s="7" customFormat="1" ht="15" customHeight="1" x14ac:dyDescent="0.25">
      <c r="B334" s="18"/>
      <c r="C334" s="10"/>
      <c r="D334" s="337"/>
      <c r="F334" s="10"/>
      <c r="G334" s="18"/>
      <c r="J334" s="18"/>
      <c r="K334" s="318"/>
      <c r="L334" s="318"/>
      <c r="O334" s="10"/>
      <c r="P334" s="10"/>
      <c r="AE334" s="10"/>
      <c r="AH334" s="10"/>
      <c r="BB334" s="10"/>
    </row>
    <row r="335" spans="2:54" s="7" customFormat="1" ht="15" customHeight="1" x14ac:dyDescent="0.25">
      <c r="B335" s="18"/>
      <c r="C335" s="10"/>
      <c r="D335" s="337"/>
      <c r="F335" s="10"/>
      <c r="G335" s="18"/>
      <c r="J335" s="18"/>
      <c r="K335" s="318"/>
      <c r="L335" s="318"/>
      <c r="O335" s="10"/>
      <c r="P335" s="10"/>
      <c r="AE335" s="10"/>
      <c r="AH335" s="10"/>
      <c r="BB335" s="10"/>
    </row>
    <row r="336" spans="2:54" s="7" customFormat="1" ht="15" customHeight="1" x14ac:dyDescent="0.25">
      <c r="B336" s="18"/>
      <c r="C336" s="10"/>
      <c r="D336" s="337"/>
      <c r="F336" s="10"/>
      <c r="G336" s="18"/>
      <c r="J336" s="18"/>
      <c r="K336" s="318"/>
      <c r="L336" s="318"/>
      <c r="O336" s="10"/>
      <c r="P336" s="10"/>
      <c r="AE336" s="10"/>
      <c r="AH336" s="10"/>
      <c r="BB336" s="10"/>
    </row>
    <row r="337" spans="2:54" s="7" customFormat="1" ht="15" customHeight="1" x14ac:dyDescent="0.25">
      <c r="B337" s="18"/>
      <c r="C337" s="10"/>
      <c r="D337" s="337"/>
      <c r="F337" s="10"/>
      <c r="G337" s="18"/>
      <c r="J337" s="18"/>
      <c r="K337" s="318"/>
      <c r="L337" s="318"/>
      <c r="O337" s="10"/>
      <c r="P337" s="10"/>
      <c r="AE337" s="10"/>
      <c r="AH337" s="10"/>
      <c r="BB337" s="10"/>
    </row>
    <row r="338" spans="2:54" s="7" customFormat="1" ht="15" customHeight="1" x14ac:dyDescent="0.25">
      <c r="B338" s="18"/>
      <c r="C338" s="10"/>
      <c r="D338" s="337"/>
      <c r="F338" s="10"/>
      <c r="G338" s="18"/>
      <c r="J338" s="18"/>
      <c r="K338" s="318"/>
      <c r="L338" s="318"/>
      <c r="O338" s="10"/>
      <c r="P338" s="10"/>
      <c r="AE338" s="10"/>
      <c r="AH338" s="10"/>
      <c r="BB338" s="10"/>
    </row>
    <row r="339" spans="2:54" s="7" customFormat="1" ht="15" customHeight="1" x14ac:dyDescent="0.25">
      <c r="B339" s="18"/>
      <c r="C339" s="10"/>
      <c r="D339" s="337"/>
      <c r="F339" s="10"/>
      <c r="G339" s="18"/>
      <c r="J339" s="18"/>
      <c r="K339" s="318"/>
      <c r="L339" s="318"/>
      <c r="O339" s="10"/>
      <c r="P339" s="10"/>
      <c r="AE339" s="10"/>
      <c r="AH339" s="10"/>
      <c r="BB339" s="10"/>
    </row>
    <row r="340" spans="2:54" s="7" customFormat="1" ht="15" customHeight="1" x14ac:dyDescent="0.25">
      <c r="B340" s="18"/>
      <c r="C340" s="10"/>
      <c r="D340" s="337"/>
      <c r="F340" s="10"/>
      <c r="G340" s="18"/>
      <c r="J340" s="18"/>
      <c r="K340" s="318"/>
      <c r="L340" s="318"/>
      <c r="O340" s="10"/>
      <c r="P340" s="10"/>
      <c r="AE340" s="10"/>
      <c r="AH340" s="10"/>
      <c r="BB340" s="10"/>
    </row>
    <row r="341" spans="2:54" s="7" customFormat="1" ht="15" customHeight="1" x14ac:dyDescent="0.25">
      <c r="B341" s="18"/>
      <c r="C341" s="10"/>
      <c r="D341" s="337"/>
      <c r="F341" s="10"/>
      <c r="G341" s="18"/>
      <c r="J341" s="18"/>
      <c r="K341" s="318"/>
      <c r="L341" s="318"/>
      <c r="O341" s="10"/>
      <c r="P341" s="10"/>
      <c r="AE341" s="10"/>
      <c r="AH341" s="10"/>
      <c r="BB341" s="10"/>
    </row>
    <row r="342" spans="2:54" s="7" customFormat="1" ht="15" customHeight="1" x14ac:dyDescent="0.25">
      <c r="B342" s="18"/>
      <c r="C342" s="10"/>
      <c r="D342" s="337"/>
      <c r="F342" s="10"/>
      <c r="G342" s="18"/>
      <c r="J342" s="18"/>
      <c r="K342" s="318"/>
      <c r="L342" s="318"/>
      <c r="O342" s="10"/>
      <c r="P342" s="10"/>
      <c r="AE342" s="10"/>
      <c r="AH342" s="10"/>
      <c r="BB342" s="10"/>
    </row>
    <row r="343" spans="2:54" s="7" customFormat="1" ht="15" customHeight="1" x14ac:dyDescent="0.25">
      <c r="B343" s="18"/>
      <c r="C343" s="10"/>
      <c r="D343" s="337"/>
      <c r="F343" s="10"/>
      <c r="G343" s="18"/>
      <c r="J343" s="18"/>
      <c r="K343" s="318"/>
      <c r="L343" s="318"/>
      <c r="O343" s="10"/>
      <c r="P343" s="10"/>
      <c r="AE343" s="10"/>
      <c r="AH343" s="10"/>
      <c r="BB343" s="10"/>
    </row>
    <row r="344" spans="2:54" s="7" customFormat="1" ht="15" customHeight="1" x14ac:dyDescent="0.25">
      <c r="B344" s="18"/>
      <c r="C344" s="10"/>
      <c r="D344" s="337"/>
      <c r="F344" s="10"/>
      <c r="G344" s="18"/>
      <c r="J344" s="18"/>
      <c r="K344" s="318"/>
      <c r="L344" s="318"/>
      <c r="O344" s="10"/>
      <c r="P344" s="10"/>
      <c r="AE344" s="10"/>
      <c r="AH344" s="10"/>
      <c r="BB344" s="10"/>
    </row>
    <row r="345" spans="2:54" s="7" customFormat="1" ht="15" customHeight="1" x14ac:dyDescent="0.25">
      <c r="B345" s="18"/>
      <c r="C345" s="10"/>
      <c r="D345" s="337"/>
      <c r="F345" s="10"/>
      <c r="G345" s="18"/>
      <c r="J345" s="18"/>
      <c r="K345" s="318"/>
      <c r="L345" s="318"/>
      <c r="O345" s="10"/>
      <c r="P345" s="10"/>
      <c r="AE345" s="10"/>
      <c r="AH345" s="10"/>
      <c r="BB345" s="10"/>
    </row>
    <row r="346" spans="2:54" s="7" customFormat="1" ht="15" customHeight="1" x14ac:dyDescent="0.25">
      <c r="B346" s="18"/>
      <c r="C346" s="10"/>
      <c r="D346" s="337"/>
      <c r="F346" s="10"/>
      <c r="G346" s="18"/>
      <c r="J346" s="18"/>
      <c r="K346" s="318"/>
      <c r="L346" s="318"/>
      <c r="O346" s="10"/>
      <c r="P346" s="10"/>
      <c r="AE346" s="10"/>
      <c r="AH346" s="10"/>
      <c r="BB346" s="10"/>
    </row>
    <row r="347" spans="2:54" s="7" customFormat="1" ht="15" customHeight="1" x14ac:dyDescent="0.25">
      <c r="B347" s="18"/>
      <c r="C347" s="10"/>
      <c r="D347" s="337"/>
      <c r="F347" s="10"/>
      <c r="G347" s="18"/>
      <c r="J347" s="18"/>
      <c r="K347" s="318"/>
      <c r="L347" s="318"/>
      <c r="O347" s="10"/>
      <c r="P347" s="10"/>
      <c r="AE347" s="10"/>
      <c r="AH347" s="10"/>
      <c r="BB347" s="10"/>
    </row>
    <row r="348" spans="2:54" s="7" customFormat="1" ht="15" customHeight="1" x14ac:dyDescent="0.25">
      <c r="B348" s="18"/>
      <c r="C348" s="10"/>
      <c r="D348" s="337"/>
      <c r="F348" s="10"/>
      <c r="G348" s="18"/>
      <c r="J348" s="18"/>
      <c r="K348" s="318"/>
      <c r="L348" s="318"/>
      <c r="O348" s="10"/>
      <c r="P348" s="10"/>
      <c r="AE348" s="10"/>
      <c r="AH348" s="10"/>
      <c r="BB348" s="10"/>
    </row>
    <row r="349" spans="2:54" s="7" customFormat="1" ht="15" customHeight="1" x14ac:dyDescent="0.25">
      <c r="B349" s="18"/>
      <c r="C349" s="10"/>
      <c r="D349" s="337"/>
      <c r="F349" s="10"/>
      <c r="G349" s="18"/>
      <c r="J349" s="18"/>
      <c r="K349" s="318"/>
      <c r="L349" s="318"/>
      <c r="O349" s="10"/>
      <c r="P349" s="10"/>
      <c r="AE349" s="10"/>
      <c r="AH349" s="10"/>
      <c r="BB349" s="10"/>
    </row>
    <row r="350" spans="2:54" s="7" customFormat="1" ht="15" customHeight="1" x14ac:dyDescent="0.25">
      <c r="B350" s="18"/>
      <c r="C350" s="10"/>
      <c r="D350" s="337"/>
      <c r="F350" s="10"/>
      <c r="G350" s="18"/>
      <c r="J350" s="18"/>
      <c r="K350" s="318"/>
      <c r="L350" s="318"/>
      <c r="O350" s="10"/>
      <c r="P350" s="10"/>
      <c r="AE350" s="10"/>
      <c r="AH350" s="10"/>
      <c r="BB350" s="10"/>
    </row>
    <row r="351" spans="2:54" s="7" customFormat="1" ht="15" customHeight="1" x14ac:dyDescent="0.25">
      <c r="B351" s="18"/>
      <c r="C351" s="10"/>
      <c r="D351" s="337"/>
      <c r="F351" s="10"/>
      <c r="G351" s="18"/>
      <c r="J351" s="18"/>
      <c r="K351" s="318"/>
      <c r="L351" s="318"/>
      <c r="O351" s="10"/>
      <c r="P351" s="10"/>
      <c r="AE351" s="10"/>
      <c r="AH351" s="10"/>
      <c r="BB351" s="10"/>
    </row>
    <row r="352" spans="2:54" s="7" customFormat="1" ht="15" customHeight="1" x14ac:dyDescent="0.25">
      <c r="B352" s="18"/>
      <c r="C352" s="10"/>
      <c r="D352" s="337"/>
      <c r="F352" s="10"/>
      <c r="G352" s="18"/>
      <c r="J352" s="18"/>
      <c r="K352" s="318"/>
      <c r="L352" s="318"/>
      <c r="O352" s="10"/>
      <c r="P352" s="10"/>
      <c r="AE352" s="10"/>
      <c r="AH352" s="10"/>
      <c r="BB352" s="10"/>
    </row>
    <row r="353" spans="2:54" s="7" customFormat="1" ht="15" customHeight="1" x14ac:dyDescent="0.25">
      <c r="B353" s="18"/>
      <c r="C353" s="10"/>
      <c r="D353" s="337"/>
      <c r="F353" s="10"/>
      <c r="G353" s="18"/>
      <c r="J353" s="18"/>
      <c r="K353" s="318"/>
      <c r="L353" s="318"/>
      <c r="O353" s="10"/>
      <c r="P353" s="10"/>
      <c r="AE353" s="10"/>
      <c r="AH353" s="10"/>
      <c r="BB353" s="10"/>
    </row>
    <row r="354" spans="2:54" s="7" customFormat="1" ht="15" customHeight="1" x14ac:dyDescent="0.25">
      <c r="B354" s="18"/>
      <c r="C354" s="10"/>
      <c r="D354" s="337"/>
      <c r="F354" s="10"/>
      <c r="G354" s="18"/>
      <c r="J354" s="18"/>
      <c r="K354" s="318"/>
      <c r="L354" s="318"/>
      <c r="O354" s="10"/>
      <c r="P354" s="10"/>
      <c r="AE354" s="10"/>
      <c r="AH354" s="10"/>
      <c r="BB354" s="10"/>
    </row>
    <row r="355" spans="2:54" s="7" customFormat="1" ht="15" customHeight="1" x14ac:dyDescent="0.25">
      <c r="B355" s="18"/>
      <c r="C355" s="10"/>
      <c r="D355" s="337"/>
      <c r="F355" s="10"/>
      <c r="G355" s="18"/>
      <c r="J355" s="18"/>
      <c r="K355" s="318"/>
      <c r="L355" s="318"/>
      <c r="O355" s="10"/>
      <c r="P355" s="10"/>
      <c r="AE355" s="10"/>
      <c r="AH355" s="10"/>
      <c r="BB355" s="10"/>
    </row>
    <row r="356" spans="2:54" s="7" customFormat="1" ht="15" customHeight="1" x14ac:dyDescent="0.25">
      <c r="B356" s="18"/>
      <c r="C356" s="10"/>
      <c r="D356" s="337"/>
      <c r="F356" s="10"/>
      <c r="G356" s="18"/>
      <c r="J356" s="18"/>
      <c r="K356" s="318"/>
      <c r="L356" s="318"/>
      <c r="O356" s="10"/>
      <c r="P356" s="10"/>
      <c r="AE356" s="10"/>
      <c r="AH356" s="10"/>
      <c r="BB356" s="10"/>
    </row>
    <row r="357" spans="2:54" s="7" customFormat="1" ht="15" customHeight="1" x14ac:dyDescent="0.25">
      <c r="B357" s="18"/>
      <c r="C357" s="10"/>
      <c r="D357" s="337"/>
      <c r="F357" s="10"/>
      <c r="G357" s="18"/>
      <c r="J357" s="18"/>
      <c r="K357" s="318"/>
      <c r="L357" s="318"/>
      <c r="O357" s="10"/>
      <c r="P357" s="10"/>
      <c r="AE357" s="10"/>
      <c r="AH357" s="10"/>
      <c r="BB357" s="10"/>
    </row>
    <row r="358" spans="2:54" s="7" customFormat="1" ht="15" customHeight="1" x14ac:dyDescent="0.25">
      <c r="B358" s="18"/>
      <c r="C358" s="10"/>
      <c r="D358" s="337"/>
      <c r="F358" s="10"/>
      <c r="G358" s="18"/>
      <c r="J358" s="18"/>
      <c r="K358" s="318"/>
      <c r="L358" s="318"/>
      <c r="O358" s="10"/>
      <c r="P358" s="10"/>
      <c r="AE358" s="10"/>
      <c r="AH358" s="10"/>
      <c r="BB358" s="10"/>
    </row>
    <row r="359" spans="2:54" s="7" customFormat="1" ht="15" customHeight="1" x14ac:dyDescent="0.25">
      <c r="B359" s="18"/>
      <c r="C359" s="10"/>
      <c r="D359" s="337"/>
      <c r="F359" s="10"/>
      <c r="G359" s="18"/>
      <c r="J359" s="18"/>
      <c r="K359" s="318"/>
      <c r="L359" s="318"/>
      <c r="O359" s="10"/>
      <c r="P359" s="10"/>
      <c r="AE359" s="10"/>
      <c r="AH359" s="10"/>
      <c r="BB359" s="10"/>
    </row>
    <row r="360" spans="2:54" s="7" customFormat="1" ht="15" customHeight="1" x14ac:dyDescent="0.25">
      <c r="B360" s="18"/>
      <c r="C360" s="10"/>
      <c r="D360" s="337"/>
      <c r="F360" s="10"/>
      <c r="G360" s="18"/>
      <c r="J360" s="18"/>
      <c r="K360" s="318"/>
      <c r="L360" s="318"/>
      <c r="O360" s="10"/>
      <c r="P360" s="10"/>
      <c r="AE360" s="10"/>
      <c r="AH360" s="10"/>
      <c r="BB360" s="10"/>
    </row>
    <row r="361" spans="2:54" s="7" customFormat="1" ht="15" customHeight="1" x14ac:dyDescent="0.25">
      <c r="B361" s="18"/>
      <c r="C361" s="10"/>
      <c r="D361" s="337"/>
      <c r="F361" s="10"/>
      <c r="G361" s="18"/>
      <c r="J361" s="18"/>
      <c r="K361" s="318"/>
      <c r="L361" s="318"/>
      <c r="O361" s="10"/>
      <c r="P361" s="10"/>
      <c r="AE361" s="10"/>
      <c r="AH361" s="10"/>
      <c r="BB361" s="10"/>
    </row>
    <row r="362" spans="2:54" s="7" customFormat="1" ht="15" customHeight="1" x14ac:dyDescent="0.25">
      <c r="B362" s="18"/>
      <c r="C362" s="10"/>
      <c r="D362" s="337"/>
      <c r="F362" s="10"/>
      <c r="G362" s="18"/>
      <c r="J362" s="18"/>
      <c r="K362" s="318"/>
      <c r="L362" s="318"/>
      <c r="O362" s="10"/>
      <c r="P362" s="10"/>
      <c r="AE362" s="10"/>
      <c r="AH362" s="10"/>
      <c r="BB362" s="10"/>
    </row>
    <row r="363" spans="2:54" s="7" customFormat="1" ht="15" customHeight="1" x14ac:dyDescent="0.25">
      <c r="B363" s="18"/>
      <c r="C363" s="10"/>
      <c r="D363" s="337"/>
      <c r="F363" s="10"/>
      <c r="G363" s="18"/>
      <c r="J363" s="18"/>
      <c r="K363" s="318"/>
      <c r="L363" s="318"/>
      <c r="O363" s="10"/>
      <c r="P363" s="10"/>
      <c r="AE363" s="10"/>
      <c r="AH363" s="10"/>
      <c r="BB363" s="10"/>
    </row>
    <row r="364" spans="2:54" s="7" customFormat="1" ht="15" customHeight="1" x14ac:dyDescent="0.25">
      <c r="B364" s="18"/>
      <c r="C364" s="10"/>
      <c r="D364" s="337"/>
      <c r="F364" s="10"/>
      <c r="G364" s="18"/>
      <c r="J364" s="18"/>
      <c r="K364" s="318"/>
      <c r="L364" s="318"/>
      <c r="O364" s="10"/>
      <c r="P364" s="10"/>
      <c r="AE364" s="10"/>
      <c r="AH364" s="10"/>
      <c r="BB364" s="10"/>
    </row>
    <row r="365" spans="2:54" s="7" customFormat="1" ht="15" customHeight="1" x14ac:dyDescent="0.25">
      <c r="B365" s="18"/>
      <c r="C365" s="10"/>
      <c r="D365" s="337"/>
      <c r="F365" s="10"/>
      <c r="G365" s="18"/>
      <c r="J365" s="18"/>
      <c r="K365" s="318"/>
      <c r="L365" s="318"/>
      <c r="O365" s="10"/>
      <c r="P365" s="10"/>
      <c r="AE365" s="10"/>
      <c r="AH365" s="10"/>
      <c r="BB365" s="10"/>
    </row>
    <row r="366" spans="2:54" s="7" customFormat="1" ht="15" customHeight="1" x14ac:dyDescent="0.25">
      <c r="B366" s="18"/>
      <c r="C366" s="10"/>
      <c r="D366" s="337"/>
      <c r="F366" s="10"/>
      <c r="G366" s="18"/>
      <c r="J366" s="18"/>
      <c r="K366" s="318"/>
      <c r="L366" s="318"/>
      <c r="O366" s="10"/>
      <c r="P366" s="10"/>
      <c r="AE366" s="10"/>
      <c r="AH366" s="10"/>
      <c r="BB366" s="10"/>
    </row>
    <row r="367" spans="2:54" s="7" customFormat="1" ht="15" customHeight="1" x14ac:dyDescent="0.25">
      <c r="B367" s="18"/>
      <c r="C367" s="10"/>
      <c r="D367" s="337"/>
      <c r="F367" s="10"/>
      <c r="G367" s="18"/>
      <c r="J367" s="18"/>
      <c r="K367" s="318"/>
      <c r="L367" s="318"/>
      <c r="O367" s="10"/>
      <c r="P367" s="10"/>
      <c r="AE367" s="10"/>
      <c r="AH367" s="10"/>
      <c r="BB367" s="10"/>
    </row>
    <row r="368" spans="2:54" s="7" customFormat="1" ht="15" customHeight="1" x14ac:dyDescent="0.25">
      <c r="B368" s="18"/>
      <c r="C368" s="10"/>
      <c r="D368" s="337"/>
      <c r="F368" s="10"/>
      <c r="G368" s="18"/>
      <c r="J368" s="18"/>
      <c r="K368" s="318"/>
      <c r="L368" s="318"/>
      <c r="O368" s="10"/>
      <c r="P368" s="10"/>
      <c r="AE368" s="10"/>
      <c r="AH368" s="10"/>
      <c r="BB368" s="10"/>
    </row>
    <row r="369" spans="2:54" s="7" customFormat="1" ht="15" customHeight="1" x14ac:dyDescent="0.25">
      <c r="B369" s="18"/>
      <c r="C369" s="10"/>
      <c r="D369" s="337"/>
      <c r="F369" s="10"/>
      <c r="G369" s="18"/>
      <c r="J369" s="18"/>
      <c r="K369" s="318"/>
      <c r="L369" s="318"/>
      <c r="O369" s="10"/>
      <c r="P369" s="10"/>
      <c r="AE369" s="10"/>
      <c r="AH369" s="10"/>
      <c r="BB369" s="10"/>
    </row>
    <row r="370" spans="2:54" s="7" customFormat="1" ht="15" customHeight="1" x14ac:dyDescent="0.25">
      <c r="B370" s="18"/>
      <c r="C370" s="10"/>
      <c r="D370" s="337"/>
      <c r="F370" s="10"/>
      <c r="G370" s="18"/>
      <c r="J370" s="18"/>
      <c r="K370" s="318"/>
      <c r="L370" s="318"/>
      <c r="O370" s="10"/>
      <c r="P370" s="10"/>
      <c r="AE370" s="10"/>
      <c r="AH370" s="10"/>
      <c r="BB370" s="10"/>
    </row>
    <row r="371" spans="2:54" s="7" customFormat="1" ht="15" customHeight="1" x14ac:dyDescent="0.25">
      <c r="B371" s="18"/>
      <c r="C371" s="10"/>
      <c r="D371" s="337"/>
      <c r="F371" s="10"/>
      <c r="G371" s="18"/>
      <c r="J371" s="18"/>
      <c r="K371" s="318"/>
      <c r="L371" s="318"/>
      <c r="O371" s="10"/>
      <c r="P371" s="10"/>
      <c r="AE371" s="10"/>
      <c r="AH371" s="10"/>
      <c r="BB371" s="10"/>
    </row>
    <row r="372" spans="2:54" s="7" customFormat="1" ht="15" customHeight="1" x14ac:dyDescent="0.25">
      <c r="B372" s="18"/>
      <c r="C372" s="10"/>
      <c r="D372" s="337"/>
      <c r="F372" s="10"/>
      <c r="G372" s="18"/>
      <c r="J372" s="18"/>
      <c r="K372" s="318"/>
      <c r="L372" s="318"/>
      <c r="O372" s="10"/>
      <c r="P372" s="10"/>
      <c r="AE372" s="10"/>
      <c r="AH372" s="10"/>
      <c r="BB372" s="10"/>
    </row>
    <row r="373" spans="2:54" s="7" customFormat="1" ht="15" customHeight="1" x14ac:dyDescent="0.25">
      <c r="B373" s="18"/>
      <c r="C373" s="10"/>
      <c r="D373" s="337"/>
      <c r="F373" s="10"/>
      <c r="G373" s="18"/>
      <c r="J373" s="18"/>
      <c r="K373" s="318"/>
      <c r="L373" s="318"/>
      <c r="O373" s="10"/>
      <c r="P373" s="10"/>
      <c r="AE373" s="10"/>
      <c r="AH373" s="10"/>
      <c r="BB373" s="10"/>
    </row>
    <row r="374" spans="2:54" s="7" customFormat="1" ht="15" customHeight="1" x14ac:dyDescent="0.25">
      <c r="B374" s="18"/>
      <c r="C374" s="10"/>
      <c r="D374" s="337"/>
      <c r="F374" s="10"/>
      <c r="G374" s="18"/>
      <c r="J374" s="18"/>
      <c r="K374" s="318"/>
      <c r="L374" s="318"/>
      <c r="O374" s="10"/>
      <c r="P374" s="10"/>
      <c r="AE374" s="10"/>
      <c r="AH374" s="10"/>
      <c r="BB374" s="10"/>
    </row>
    <row r="375" spans="2:54" s="7" customFormat="1" ht="15" customHeight="1" x14ac:dyDescent="0.25">
      <c r="B375" s="18"/>
      <c r="C375" s="10"/>
      <c r="D375" s="337"/>
      <c r="F375" s="10"/>
      <c r="G375" s="18"/>
      <c r="J375" s="18"/>
      <c r="K375" s="318"/>
      <c r="L375" s="318"/>
      <c r="O375" s="10"/>
      <c r="P375" s="10"/>
      <c r="AE375" s="10"/>
      <c r="AH375" s="10"/>
      <c r="BB375" s="10"/>
    </row>
    <row r="376" spans="2:54" s="7" customFormat="1" ht="15" customHeight="1" x14ac:dyDescent="0.25">
      <c r="B376" s="18"/>
      <c r="C376" s="10"/>
      <c r="D376" s="337"/>
      <c r="F376" s="10"/>
      <c r="G376" s="18"/>
      <c r="J376" s="18"/>
      <c r="K376" s="318"/>
      <c r="L376" s="318"/>
      <c r="O376" s="10"/>
      <c r="P376" s="10"/>
      <c r="AE376" s="10"/>
      <c r="AH376" s="10"/>
      <c r="BB376" s="10"/>
    </row>
    <row r="377" spans="2:54" s="7" customFormat="1" ht="15" customHeight="1" x14ac:dyDescent="0.25">
      <c r="B377" s="18"/>
      <c r="C377" s="10"/>
      <c r="D377" s="337"/>
      <c r="F377" s="10"/>
      <c r="G377" s="18"/>
      <c r="J377" s="18"/>
      <c r="K377" s="318"/>
      <c r="L377" s="318"/>
      <c r="O377" s="10"/>
      <c r="P377" s="10"/>
      <c r="AE377" s="10"/>
      <c r="AH377" s="10"/>
      <c r="BB377" s="10"/>
    </row>
    <row r="378" spans="2:54" s="7" customFormat="1" ht="15" customHeight="1" x14ac:dyDescent="0.25">
      <c r="B378" s="18"/>
      <c r="C378" s="10"/>
      <c r="D378" s="337"/>
      <c r="F378" s="10"/>
      <c r="G378" s="18"/>
      <c r="J378" s="18"/>
      <c r="K378" s="318"/>
      <c r="L378" s="318"/>
      <c r="O378" s="10"/>
      <c r="P378" s="10"/>
      <c r="AE378" s="10"/>
      <c r="AH378" s="10"/>
      <c r="BB378" s="10"/>
    </row>
    <row r="379" spans="2:54" s="7" customFormat="1" ht="15" customHeight="1" x14ac:dyDescent="0.25">
      <c r="B379" s="18"/>
      <c r="C379" s="10"/>
      <c r="D379" s="337"/>
      <c r="F379" s="10"/>
      <c r="G379" s="18"/>
      <c r="J379" s="18"/>
      <c r="K379" s="318"/>
      <c r="L379" s="318"/>
      <c r="O379" s="10"/>
      <c r="P379" s="10"/>
      <c r="AE379" s="10"/>
      <c r="AH379" s="10"/>
      <c r="BB379" s="10"/>
    </row>
    <row r="380" spans="2:54" s="7" customFormat="1" ht="15" customHeight="1" x14ac:dyDescent="0.25">
      <c r="B380" s="18"/>
      <c r="C380" s="10"/>
      <c r="D380" s="337"/>
      <c r="F380" s="10"/>
      <c r="G380" s="18"/>
      <c r="J380" s="18"/>
      <c r="K380" s="318"/>
      <c r="L380" s="318"/>
      <c r="O380" s="10"/>
      <c r="P380" s="10"/>
      <c r="AE380" s="10"/>
      <c r="AH380" s="10"/>
      <c r="BB380" s="10"/>
    </row>
    <row r="381" spans="2:54" s="7" customFormat="1" ht="15" customHeight="1" x14ac:dyDescent="0.25">
      <c r="B381" s="18"/>
      <c r="C381" s="10"/>
      <c r="D381" s="337"/>
      <c r="F381" s="10"/>
      <c r="G381" s="18"/>
      <c r="J381" s="18"/>
      <c r="K381" s="318"/>
      <c r="L381" s="318"/>
      <c r="O381" s="10"/>
      <c r="P381" s="10"/>
      <c r="AE381" s="10"/>
      <c r="AH381" s="10"/>
      <c r="BB381" s="10"/>
    </row>
    <row r="382" spans="2:54" s="7" customFormat="1" ht="15" customHeight="1" x14ac:dyDescent="0.25">
      <c r="B382" s="18"/>
      <c r="C382" s="10"/>
      <c r="D382" s="337"/>
      <c r="F382" s="10"/>
      <c r="G382" s="18"/>
      <c r="J382" s="18"/>
      <c r="K382" s="318"/>
      <c r="L382" s="318"/>
      <c r="O382" s="10"/>
      <c r="P382" s="10"/>
      <c r="AE382" s="10"/>
      <c r="AH382" s="10"/>
      <c r="BB382" s="10"/>
    </row>
    <row r="383" spans="2:54" s="7" customFormat="1" ht="15" customHeight="1" x14ac:dyDescent="0.25">
      <c r="B383" s="18"/>
      <c r="C383" s="10"/>
      <c r="D383" s="337"/>
      <c r="F383" s="10"/>
      <c r="G383" s="18"/>
      <c r="J383" s="18"/>
      <c r="K383" s="318"/>
      <c r="L383" s="318"/>
      <c r="O383" s="10"/>
      <c r="P383" s="10"/>
      <c r="AE383" s="10"/>
      <c r="AH383" s="10"/>
      <c r="BB383" s="10"/>
    </row>
    <row r="384" spans="2:54" s="7" customFormat="1" ht="15" customHeight="1" x14ac:dyDescent="0.25">
      <c r="B384" s="18"/>
      <c r="C384" s="10"/>
      <c r="D384" s="337"/>
      <c r="F384" s="10"/>
      <c r="G384" s="18"/>
      <c r="J384" s="18"/>
      <c r="K384" s="318"/>
      <c r="L384" s="318"/>
      <c r="O384" s="10"/>
      <c r="P384" s="10"/>
      <c r="AE384" s="10"/>
      <c r="AH384" s="10"/>
      <c r="BB384" s="10"/>
    </row>
    <row r="385" spans="2:54" s="7" customFormat="1" ht="15" customHeight="1" x14ac:dyDescent="0.25">
      <c r="B385" s="18"/>
      <c r="C385" s="10"/>
      <c r="D385" s="337"/>
      <c r="F385" s="10"/>
      <c r="G385" s="18"/>
      <c r="J385" s="18"/>
      <c r="K385" s="318"/>
      <c r="L385" s="318"/>
      <c r="O385" s="10"/>
      <c r="P385" s="10"/>
      <c r="AE385" s="10"/>
      <c r="AH385" s="10"/>
      <c r="BB385" s="10"/>
    </row>
    <row r="386" spans="2:54" s="7" customFormat="1" ht="15" customHeight="1" x14ac:dyDescent="0.25">
      <c r="B386" s="18"/>
      <c r="C386" s="10"/>
      <c r="D386" s="337"/>
      <c r="F386" s="10"/>
      <c r="G386" s="18"/>
      <c r="J386" s="18"/>
      <c r="K386" s="318"/>
      <c r="L386" s="318"/>
      <c r="O386" s="10"/>
      <c r="P386" s="10"/>
      <c r="AE386" s="10"/>
      <c r="AH386" s="10"/>
      <c r="BB386" s="10"/>
    </row>
    <row r="387" spans="2:54" s="7" customFormat="1" ht="15" customHeight="1" x14ac:dyDescent="0.25">
      <c r="B387" s="18"/>
      <c r="C387" s="10"/>
      <c r="D387" s="337"/>
      <c r="F387" s="10"/>
      <c r="G387" s="18"/>
      <c r="J387" s="18"/>
      <c r="K387" s="318"/>
      <c r="L387" s="318"/>
      <c r="O387" s="10"/>
      <c r="P387" s="10"/>
      <c r="AE387" s="10"/>
      <c r="AH387" s="10"/>
      <c r="BB387" s="10"/>
    </row>
    <row r="388" spans="2:54" s="7" customFormat="1" ht="15" customHeight="1" x14ac:dyDescent="0.25">
      <c r="B388" s="18"/>
      <c r="C388" s="10"/>
      <c r="D388" s="337"/>
      <c r="F388" s="10"/>
      <c r="G388" s="18"/>
      <c r="J388" s="18"/>
      <c r="K388" s="318"/>
      <c r="L388" s="318"/>
      <c r="O388" s="10"/>
      <c r="P388" s="10"/>
      <c r="AE388" s="10"/>
      <c r="AH388" s="10"/>
      <c r="BB388" s="10"/>
    </row>
    <row r="389" spans="2:54" s="7" customFormat="1" ht="15" customHeight="1" x14ac:dyDescent="0.25">
      <c r="B389" s="18"/>
      <c r="C389" s="10"/>
      <c r="D389" s="337"/>
      <c r="F389" s="10"/>
      <c r="G389" s="18"/>
      <c r="J389" s="18"/>
      <c r="K389" s="318"/>
      <c r="L389" s="318"/>
      <c r="O389" s="10"/>
      <c r="P389" s="10"/>
      <c r="AE389" s="10"/>
      <c r="AH389" s="10"/>
      <c r="BB389" s="10"/>
    </row>
    <row r="390" spans="2:54" s="7" customFormat="1" ht="15" customHeight="1" x14ac:dyDescent="0.25">
      <c r="B390" s="18"/>
      <c r="C390" s="10"/>
      <c r="D390" s="337"/>
      <c r="F390" s="10"/>
      <c r="G390" s="18"/>
      <c r="J390" s="18"/>
      <c r="K390" s="318"/>
      <c r="L390" s="318"/>
      <c r="O390" s="10"/>
      <c r="P390" s="10"/>
      <c r="AE390" s="10"/>
      <c r="AH390" s="10"/>
      <c r="BB390" s="10"/>
    </row>
    <row r="391" spans="2:54" s="7" customFormat="1" ht="15" customHeight="1" x14ac:dyDescent="0.25">
      <c r="B391" s="18"/>
      <c r="C391" s="10"/>
      <c r="D391" s="337"/>
      <c r="F391" s="10"/>
      <c r="G391" s="18"/>
      <c r="J391" s="18"/>
      <c r="K391" s="318"/>
      <c r="L391" s="318"/>
      <c r="O391" s="10"/>
      <c r="P391" s="10"/>
      <c r="AE391" s="10"/>
      <c r="AH391" s="10"/>
      <c r="BB391" s="10"/>
    </row>
    <row r="392" spans="2:54" s="7" customFormat="1" ht="15" customHeight="1" x14ac:dyDescent="0.25">
      <c r="B392" s="18"/>
      <c r="C392" s="10"/>
      <c r="D392" s="337"/>
      <c r="F392" s="10"/>
      <c r="G392" s="18"/>
      <c r="J392" s="18"/>
      <c r="K392" s="318"/>
      <c r="L392" s="318"/>
      <c r="O392" s="10"/>
      <c r="P392" s="10"/>
      <c r="AE392" s="10"/>
      <c r="AH392" s="10"/>
      <c r="BB392" s="10"/>
    </row>
    <row r="393" spans="2:54" s="7" customFormat="1" ht="15" customHeight="1" x14ac:dyDescent="0.25">
      <c r="B393" s="18"/>
      <c r="C393" s="10"/>
      <c r="D393" s="337"/>
      <c r="F393" s="10"/>
      <c r="G393" s="18"/>
      <c r="J393" s="18"/>
      <c r="K393" s="318"/>
      <c r="L393" s="318"/>
      <c r="O393" s="10"/>
      <c r="P393" s="10"/>
      <c r="AE393" s="10"/>
      <c r="AH393" s="10"/>
      <c r="BB393" s="10"/>
    </row>
    <row r="394" spans="2:54" s="7" customFormat="1" ht="15" customHeight="1" x14ac:dyDescent="0.25">
      <c r="B394" s="18"/>
      <c r="C394" s="10"/>
      <c r="D394" s="337"/>
      <c r="F394" s="10"/>
      <c r="G394" s="18"/>
      <c r="J394" s="18"/>
      <c r="K394" s="318"/>
      <c r="L394" s="318"/>
      <c r="O394" s="10"/>
      <c r="P394" s="10"/>
      <c r="AE394" s="10"/>
      <c r="AH394" s="10"/>
      <c r="BB394" s="10"/>
    </row>
    <row r="395" spans="2:54" s="7" customFormat="1" ht="15" customHeight="1" x14ac:dyDescent="0.25">
      <c r="B395" s="18"/>
      <c r="C395" s="10"/>
      <c r="D395" s="337"/>
      <c r="F395" s="10"/>
      <c r="G395" s="18"/>
      <c r="J395" s="18"/>
      <c r="K395" s="318"/>
      <c r="L395" s="318"/>
      <c r="O395" s="10"/>
      <c r="P395" s="10"/>
      <c r="AE395" s="10"/>
      <c r="AH395" s="10"/>
      <c r="BB395" s="10"/>
    </row>
    <row r="396" spans="2:54" s="7" customFormat="1" ht="15" customHeight="1" x14ac:dyDescent="0.25">
      <c r="B396" s="18"/>
      <c r="C396" s="10"/>
      <c r="D396" s="337"/>
      <c r="F396" s="10"/>
      <c r="G396" s="18"/>
      <c r="J396" s="18"/>
      <c r="K396" s="318"/>
      <c r="L396" s="318"/>
      <c r="O396" s="10"/>
      <c r="P396" s="10"/>
      <c r="AE396" s="10"/>
      <c r="AH396" s="10"/>
      <c r="BB396" s="10"/>
    </row>
    <row r="397" spans="2:54" s="7" customFormat="1" ht="15" customHeight="1" x14ac:dyDescent="0.25">
      <c r="B397" s="18"/>
      <c r="C397" s="10"/>
      <c r="D397" s="337"/>
      <c r="F397" s="10"/>
      <c r="G397" s="18"/>
      <c r="J397" s="18"/>
      <c r="K397" s="318"/>
      <c r="L397" s="318"/>
      <c r="O397" s="10"/>
      <c r="P397" s="10"/>
      <c r="AE397" s="10"/>
      <c r="AH397" s="10"/>
      <c r="BB397" s="10"/>
    </row>
    <row r="398" spans="2:54" s="7" customFormat="1" ht="15" customHeight="1" x14ac:dyDescent="0.25">
      <c r="B398" s="18"/>
      <c r="C398" s="10"/>
      <c r="D398" s="337"/>
      <c r="F398" s="10"/>
      <c r="G398" s="18"/>
      <c r="J398" s="18"/>
      <c r="K398" s="318"/>
      <c r="L398" s="318"/>
      <c r="O398" s="10"/>
      <c r="P398" s="10"/>
      <c r="AE398" s="10"/>
      <c r="AH398" s="10"/>
      <c r="BB398" s="10"/>
    </row>
    <row r="399" spans="2:54" s="7" customFormat="1" ht="15" customHeight="1" x14ac:dyDescent="0.25">
      <c r="B399" s="18"/>
      <c r="C399" s="10"/>
      <c r="D399" s="337"/>
      <c r="F399" s="10"/>
      <c r="G399" s="18"/>
      <c r="J399" s="18"/>
      <c r="K399" s="318"/>
      <c r="L399" s="318"/>
      <c r="O399" s="10"/>
      <c r="P399" s="10"/>
      <c r="AE399" s="10"/>
      <c r="AH399" s="10"/>
      <c r="BB399" s="10"/>
    </row>
    <row r="400" spans="2:54" s="7" customFormat="1" ht="15" customHeight="1" x14ac:dyDescent="0.25">
      <c r="B400" s="18"/>
      <c r="C400" s="10"/>
      <c r="D400" s="337"/>
      <c r="F400" s="10"/>
      <c r="G400" s="18"/>
      <c r="J400" s="18"/>
      <c r="K400" s="318"/>
      <c r="L400" s="318"/>
      <c r="O400" s="10"/>
      <c r="P400" s="10"/>
      <c r="AE400" s="10"/>
      <c r="AH400" s="10"/>
      <c r="BB400" s="10"/>
    </row>
    <row r="401" spans="2:54" s="7" customFormat="1" ht="15" customHeight="1" x14ac:dyDescent="0.25">
      <c r="B401" s="18"/>
      <c r="C401" s="10"/>
      <c r="D401" s="337"/>
      <c r="F401" s="10"/>
      <c r="G401" s="18"/>
      <c r="J401" s="18"/>
      <c r="K401" s="318"/>
      <c r="L401" s="318"/>
      <c r="O401" s="10"/>
      <c r="P401" s="10"/>
      <c r="AE401" s="10"/>
      <c r="AH401" s="10"/>
      <c r="BB401" s="10"/>
    </row>
    <row r="402" spans="2:54" s="7" customFormat="1" ht="15" customHeight="1" x14ac:dyDescent="0.25">
      <c r="B402" s="18"/>
      <c r="C402" s="10"/>
      <c r="D402" s="337"/>
      <c r="F402" s="10"/>
      <c r="G402" s="18"/>
      <c r="J402" s="18"/>
      <c r="K402" s="318"/>
      <c r="L402" s="318"/>
      <c r="O402" s="10"/>
      <c r="P402" s="10"/>
      <c r="AE402" s="10"/>
      <c r="AH402" s="10"/>
      <c r="BB402" s="10"/>
    </row>
    <row r="403" spans="2:54" s="7" customFormat="1" ht="15" customHeight="1" x14ac:dyDescent="0.25">
      <c r="B403" s="18"/>
      <c r="C403" s="10"/>
      <c r="D403" s="337"/>
      <c r="F403" s="10"/>
      <c r="G403" s="18"/>
      <c r="J403" s="18"/>
      <c r="K403" s="318"/>
      <c r="L403" s="318"/>
      <c r="O403" s="10"/>
      <c r="P403" s="10"/>
      <c r="AE403" s="10"/>
      <c r="AH403" s="10"/>
      <c r="BB403" s="10"/>
    </row>
    <row r="404" spans="2:54" s="7" customFormat="1" ht="15" customHeight="1" x14ac:dyDescent="0.25">
      <c r="B404" s="18"/>
      <c r="C404" s="10"/>
      <c r="D404" s="337"/>
      <c r="F404" s="10"/>
      <c r="G404" s="18"/>
      <c r="J404" s="18"/>
      <c r="K404" s="318"/>
      <c r="L404" s="318"/>
      <c r="O404" s="10"/>
      <c r="P404" s="10"/>
      <c r="AE404" s="10"/>
      <c r="AH404" s="10"/>
      <c r="BB404" s="10"/>
    </row>
    <row r="405" spans="2:54" s="7" customFormat="1" ht="15" customHeight="1" x14ac:dyDescent="0.25">
      <c r="B405" s="18"/>
      <c r="C405" s="10"/>
      <c r="D405" s="337"/>
      <c r="F405" s="10"/>
      <c r="G405" s="18"/>
      <c r="J405" s="18"/>
      <c r="K405" s="318"/>
      <c r="L405" s="318"/>
      <c r="O405" s="10"/>
      <c r="P405" s="10"/>
      <c r="AE405" s="10"/>
      <c r="AH405" s="10"/>
      <c r="BB405" s="10"/>
    </row>
    <row r="406" spans="2:54" s="7" customFormat="1" ht="15" customHeight="1" x14ac:dyDescent="0.25">
      <c r="B406" s="18"/>
      <c r="C406" s="10"/>
      <c r="D406" s="337"/>
      <c r="F406" s="10"/>
      <c r="G406" s="18"/>
      <c r="J406" s="18"/>
      <c r="K406" s="318"/>
      <c r="L406" s="318"/>
      <c r="O406" s="10"/>
      <c r="P406" s="10"/>
      <c r="AE406" s="10"/>
      <c r="AH406" s="10"/>
      <c r="BB406" s="10"/>
    </row>
    <row r="407" spans="2:54" s="7" customFormat="1" ht="15" customHeight="1" x14ac:dyDescent="0.25">
      <c r="B407" s="18"/>
      <c r="C407" s="10"/>
      <c r="D407" s="337"/>
      <c r="F407" s="10"/>
      <c r="G407" s="18"/>
      <c r="J407" s="18"/>
      <c r="K407" s="318"/>
      <c r="L407" s="318"/>
      <c r="O407" s="10"/>
      <c r="P407" s="10"/>
      <c r="AE407" s="10"/>
      <c r="AH407" s="10"/>
      <c r="BB407" s="10"/>
    </row>
    <row r="408" spans="2:54" s="7" customFormat="1" ht="15" customHeight="1" x14ac:dyDescent="0.25">
      <c r="B408" s="18"/>
      <c r="C408" s="10"/>
      <c r="D408" s="337"/>
      <c r="F408" s="10"/>
      <c r="G408" s="18"/>
      <c r="J408" s="18"/>
      <c r="K408" s="318"/>
      <c r="L408" s="318"/>
      <c r="O408" s="10"/>
      <c r="P408" s="10"/>
      <c r="AE408" s="10"/>
      <c r="AH408" s="10"/>
      <c r="BB408" s="10"/>
    </row>
    <row r="409" spans="2:54" s="7" customFormat="1" ht="15" customHeight="1" x14ac:dyDescent="0.25">
      <c r="B409" s="18"/>
      <c r="C409" s="10"/>
      <c r="D409" s="337"/>
      <c r="F409" s="10"/>
      <c r="G409" s="18"/>
      <c r="J409" s="18"/>
      <c r="K409" s="318"/>
      <c r="L409" s="318"/>
      <c r="O409" s="10"/>
      <c r="P409" s="10"/>
      <c r="AE409" s="10"/>
      <c r="AH409" s="10"/>
      <c r="BB409" s="10"/>
    </row>
    <row r="410" spans="2:54" s="7" customFormat="1" ht="15" customHeight="1" x14ac:dyDescent="0.25">
      <c r="B410" s="18"/>
      <c r="C410" s="10"/>
      <c r="D410" s="337"/>
      <c r="F410" s="10"/>
      <c r="G410" s="18"/>
      <c r="J410" s="18"/>
      <c r="K410" s="318"/>
      <c r="L410" s="318"/>
      <c r="O410" s="10"/>
      <c r="P410" s="10"/>
      <c r="AE410" s="10"/>
      <c r="AH410" s="10"/>
      <c r="BB410" s="10"/>
    </row>
    <row r="411" spans="2:54" s="7" customFormat="1" ht="15" customHeight="1" x14ac:dyDescent="0.25">
      <c r="B411" s="18"/>
      <c r="C411" s="10"/>
      <c r="D411" s="337"/>
      <c r="F411" s="10"/>
      <c r="G411" s="18"/>
      <c r="J411" s="18"/>
      <c r="K411" s="318"/>
      <c r="L411" s="318"/>
      <c r="O411" s="10"/>
      <c r="P411" s="10"/>
      <c r="AE411" s="10"/>
      <c r="AH411" s="10"/>
      <c r="BB411" s="10"/>
    </row>
    <row r="412" spans="2:54" s="7" customFormat="1" ht="15" customHeight="1" x14ac:dyDescent="0.25">
      <c r="B412" s="18"/>
      <c r="C412" s="10"/>
      <c r="D412" s="337"/>
      <c r="F412" s="10"/>
      <c r="G412" s="18"/>
      <c r="J412" s="18"/>
      <c r="K412" s="318"/>
      <c r="L412" s="318"/>
      <c r="O412" s="10"/>
      <c r="P412" s="10"/>
      <c r="AE412" s="10"/>
      <c r="AH412" s="10"/>
      <c r="BB412" s="10"/>
    </row>
    <row r="413" spans="2:54" s="7" customFormat="1" ht="15" customHeight="1" x14ac:dyDescent="0.25">
      <c r="B413" s="18"/>
      <c r="C413" s="10"/>
      <c r="D413" s="337"/>
      <c r="F413" s="10"/>
      <c r="G413" s="18"/>
      <c r="J413" s="18"/>
      <c r="K413" s="318"/>
      <c r="L413" s="318"/>
      <c r="O413" s="10"/>
      <c r="P413" s="10"/>
      <c r="AE413" s="10"/>
      <c r="AH413" s="10"/>
      <c r="BB413" s="10"/>
    </row>
    <row r="414" spans="2:54" s="7" customFormat="1" ht="15" customHeight="1" x14ac:dyDescent="0.25">
      <c r="B414" s="18"/>
      <c r="C414" s="10"/>
      <c r="D414" s="337"/>
      <c r="F414" s="10"/>
      <c r="G414" s="18"/>
      <c r="J414" s="18"/>
      <c r="K414" s="318"/>
      <c r="L414" s="318"/>
      <c r="O414" s="10"/>
      <c r="P414" s="10"/>
      <c r="AE414" s="10"/>
      <c r="AH414" s="10"/>
      <c r="BB414" s="10"/>
    </row>
    <row r="415" spans="2:54" s="7" customFormat="1" ht="15" customHeight="1" x14ac:dyDescent="0.25">
      <c r="B415" s="18"/>
      <c r="C415" s="10"/>
      <c r="D415" s="337"/>
      <c r="F415" s="10"/>
      <c r="G415" s="18"/>
      <c r="J415" s="18"/>
      <c r="K415" s="318"/>
      <c r="L415" s="318"/>
      <c r="O415" s="10"/>
      <c r="P415" s="10"/>
      <c r="AE415" s="10"/>
      <c r="AH415" s="10"/>
      <c r="BB415" s="10"/>
    </row>
    <row r="416" spans="2:54" s="7" customFormat="1" ht="15" customHeight="1" x14ac:dyDescent="0.25">
      <c r="B416" s="18"/>
      <c r="C416" s="10"/>
      <c r="D416" s="337"/>
      <c r="F416" s="10"/>
      <c r="G416" s="18"/>
      <c r="J416" s="18"/>
      <c r="K416" s="318"/>
      <c r="L416" s="318"/>
      <c r="O416" s="10"/>
      <c r="P416" s="10"/>
      <c r="AE416" s="10"/>
      <c r="AH416" s="10"/>
      <c r="BB416" s="10"/>
    </row>
    <row r="417" spans="2:54" s="7" customFormat="1" ht="15" customHeight="1" x14ac:dyDescent="0.25">
      <c r="B417" s="18"/>
      <c r="C417" s="10"/>
      <c r="D417" s="337"/>
      <c r="F417" s="10"/>
      <c r="G417" s="18"/>
      <c r="J417" s="18"/>
      <c r="K417" s="318"/>
      <c r="L417" s="318"/>
      <c r="O417" s="10"/>
      <c r="P417" s="10"/>
      <c r="AE417" s="10"/>
      <c r="AH417" s="10"/>
      <c r="BB417" s="10"/>
    </row>
    <row r="418" spans="2:54" s="7" customFormat="1" ht="15" customHeight="1" x14ac:dyDescent="0.25">
      <c r="B418" s="18"/>
      <c r="C418" s="10"/>
      <c r="D418" s="337"/>
      <c r="F418" s="10"/>
      <c r="G418" s="18"/>
      <c r="J418" s="18"/>
      <c r="K418" s="318"/>
      <c r="L418" s="318"/>
      <c r="O418" s="10"/>
      <c r="P418" s="10"/>
      <c r="AE418" s="10"/>
      <c r="AH418" s="10"/>
      <c r="BB418" s="10"/>
    </row>
    <row r="419" spans="2:54" s="7" customFormat="1" ht="15" customHeight="1" x14ac:dyDescent="0.25">
      <c r="B419" s="18"/>
      <c r="C419" s="10"/>
      <c r="D419" s="337"/>
      <c r="F419" s="10"/>
      <c r="G419" s="18"/>
      <c r="J419" s="18"/>
      <c r="K419" s="318"/>
      <c r="L419" s="318"/>
      <c r="O419" s="10"/>
      <c r="P419" s="10"/>
      <c r="AE419" s="10"/>
      <c r="AH419" s="10"/>
      <c r="BB419" s="10"/>
    </row>
    <row r="420" spans="2:54" s="7" customFormat="1" ht="15" customHeight="1" x14ac:dyDescent="0.25">
      <c r="B420" s="18"/>
      <c r="C420" s="10"/>
      <c r="D420" s="337"/>
      <c r="F420" s="10"/>
      <c r="G420" s="18"/>
      <c r="J420" s="18"/>
      <c r="K420" s="318"/>
      <c r="L420" s="318"/>
      <c r="O420" s="10"/>
      <c r="P420" s="10"/>
      <c r="AE420" s="10"/>
      <c r="AH420" s="10"/>
      <c r="BB420" s="10"/>
    </row>
    <row r="421" spans="2:54" s="7" customFormat="1" ht="15" customHeight="1" x14ac:dyDescent="0.25">
      <c r="B421" s="18"/>
      <c r="C421" s="10"/>
      <c r="D421" s="337"/>
      <c r="F421" s="10"/>
      <c r="G421" s="18"/>
      <c r="J421" s="18"/>
      <c r="K421" s="318"/>
      <c r="L421" s="318"/>
      <c r="O421" s="10"/>
      <c r="P421" s="10"/>
      <c r="AE421" s="10"/>
      <c r="AH421" s="10"/>
      <c r="BB421" s="10"/>
    </row>
    <row r="422" spans="2:54" s="7" customFormat="1" ht="15" customHeight="1" x14ac:dyDescent="0.25">
      <c r="B422" s="18"/>
      <c r="C422" s="10"/>
      <c r="D422" s="337"/>
      <c r="F422" s="10"/>
      <c r="G422" s="18"/>
      <c r="J422" s="18"/>
      <c r="K422" s="318"/>
      <c r="L422" s="318"/>
      <c r="O422" s="10"/>
      <c r="P422" s="10"/>
      <c r="AE422" s="10"/>
      <c r="AH422" s="10"/>
      <c r="BB422" s="10"/>
    </row>
    <row r="423" spans="2:54" s="7" customFormat="1" ht="15" customHeight="1" x14ac:dyDescent="0.25">
      <c r="B423" s="18"/>
      <c r="C423" s="10"/>
      <c r="D423" s="337"/>
      <c r="F423" s="10"/>
      <c r="G423" s="18"/>
      <c r="J423" s="18"/>
      <c r="K423" s="318"/>
      <c r="L423" s="318"/>
      <c r="O423" s="10"/>
      <c r="P423" s="10"/>
      <c r="AE423" s="10"/>
      <c r="AH423" s="10"/>
      <c r="BB423" s="10"/>
    </row>
    <row r="424" spans="2:54" s="7" customFormat="1" ht="15" customHeight="1" x14ac:dyDescent="0.25">
      <c r="B424" s="18"/>
      <c r="C424" s="10"/>
      <c r="D424" s="337"/>
      <c r="F424" s="10"/>
      <c r="G424" s="18"/>
      <c r="J424" s="18"/>
      <c r="K424" s="318"/>
      <c r="L424" s="318"/>
      <c r="O424" s="10"/>
      <c r="P424" s="10"/>
      <c r="AE424" s="10"/>
      <c r="AH424" s="10"/>
      <c r="BB424" s="10"/>
    </row>
    <row r="425" spans="2:54" s="7" customFormat="1" ht="15" customHeight="1" x14ac:dyDescent="0.25">
      <c r="B425" s="18"/>
      <c r="C425" s="10"/>
      <c r="D425" s="337"/>
      <c r="F425" s="10"/>
      <c r="G425" s="18"/>
      <c r="J425" s="18"/>
      <c r="K425" s="318"/>
      <c r="L425" s="318"/>
      <c r="O425" s="10"/>
      <c r="P425" s="10"/>
      <c r="AE425" s="10"/>
      <c r="AH425" s="10"/>
      <c r="BB425" s="10"/>
    </row>
    <row r="426" spans="2:54" s="7" customFormat="1" ht="15" customHeight="1" x14ac:dyDescent="0.25">
      <c r="B426" s="18"/>
      <c r="C426" s="10"/>
      <c r="D426" s="337"/>
      <c r="F426" s="10"/>
      <c r="G426" s="18"/>
      <c r="J426" s="18"/>
      <c r="K426" s="318"/>
      <c r="L426" s="318"/>
      <c r="O426" s="10"/>
      <c r="P426" s="10"/>
      <c r="AE426" s="10"/>
      <c r="AH426" s="10"/>
      <c r="BB426" s="10"/>
    </row>
    <row r="427" spans="2:54" s="7" customFormat="1" ht="15" customHeight="1" x14ac:dyDescent="0.25">
      <c r="B427" s="18"/>
      <c r="C427" s="10"/>
      <c r="D427" s="337"/>
      <c r="F427" s="10"/>
      <c r="G427" s="18"/>
      <c r="J427" s="18"/>
      <c r="K427" s="318"/>
      <c r="L427" s="318"/>
      <c r="O427" s="10"/>
      <c r="P427" s="10"/>
      <c r="AE427" s="10"/>
      <c r="AH427" s="10"/>
      <c r="BB427" s="10"/>
    </row>
    <row r="428" spans="2:54" s="7" customFormat="1" ht="15" customHeight="1" x14ac:dyDescent="0.25">
      <c r="B428" s="18"/>
      <c r="C428" s="10"/>
      <c r="D428" s="337"/>
      <c r="F428" s="10"/>
      <c r="G428" s="18"/>
      <c r="J428" s="18"/>
      <c r="K428" s="318"/>
      <c r="L428" s="318"/>
      <c r="O428" s="10"/>
      <c r="P428" s="10"/>
      <c r="AE428" s="10"/>
      <c r="AH428" s="10"/>
      <c r="BB428" s="10"/>
    </row>
    <row r="429" spans="2:54" s="7" customFormat="1" ht="15" customHeight="1" x14ac:dyDescent="0.25">
      <c r="B429" s="18"/>
      <c r="C429" s="10"/>
      <c r="D429" s="337"/>
      <c r="F429" s="10"/>
      <c r="G429" s="18"/>
      <c r="J429" s="18"/>
      <c r="K429" s="318"/>
      <c r="L429" s="318"/>
      <c r="O429" s="10"/>
      <c r="P429" s="10"/>
      <c r="AE429" s="10"/>
      <c r="AH429" s="10"/>
      <c r="BB429" s="10"/>
    </row>
    <row r="430" spans="2:54" s="7" customFormat="1" ht="15" customHeight="1" x14ac:dyDescent="0.25">
      <c r="B430" s="18"/>
      <c r="C430" s="10"/>
      <c r="D430" s="337"/>
      <c r="F430" s="10"/>
      <c r="G430" s="18"/>
      <c r="J430" s="18"/>
      <c r="K430" s="318"/>
      <c r="L430" s="318"/>
      <c r="O430" s="10"/>
      <c r="P430" s="10"/>
      <c r="AE430" s="10"/>
      <c r="AH430" s="10"/>
      <c r="BB430" s="10"/>
    </row>
    <row r="431" spans="2:54" s="7" customFormat="1" ht="15" customHeight="1" x14ac:dyDescent="0.25">
      <c r="B431" s="18"/>
      <c r="C431" s="10"/>
      <c r="D431" s="337"/>
      <c r="F431" s="10"/>
      <c r="G431" s="18"/>
      <c r="J431" s="18"/>
      <c r="K431" s="318"/>
      <c r="L431" s="318"/>
      <c r="O431" s="10"/>
      <c r="P431" s="10"/>
      <c r="AE431" s="10"/>
      <c r="AH431" s="10"/>
      <c r="BB431" s="10"/>
    </row>
    <row r="432" spans="2:54" s="7" customFormat="1" ht="15" customHeight="1" x14ac:dyDescent="0.25">
      <c r="B432" s="18"/>
      <c r="C432" s="10"/>
      <c r="D432" s="337"/>
      <c r="F432" s="10"/>
      <c r="G432" s="18"/>
      <c r="J432" s="18"/>
      <c r="K432" s="318"/>
      <c r="L432" s="318"/>
      <c r="O432" s="10"/>
      <c r="P432" s="10"/>
      <c r="AE432" s="10"/>
      <c r="AH432" s="10"/>
      <c r="BB432" s="10"/>
    </row>
    <row r="433" spans="2:54" s="7" customFormat="1" ht="15" customHeight="1" x14ac:dyDescent="0.25">
      <c r="B433" s="18"/>
      <c r="C433" s="10"/>
      <c r="D433" s="337"/>
      <c r="F433" s="10"/>
      <c r="G433" s="18"/>
      <c r="J433" s="18"/>
      <c r="K433" s="318"/>
      <c r="L433" s="318"/>
      <c r="O433" s="10"/>
      <c r="P433" s="10"/>
      <c r="AE433" s="10"/>
      <c r="AH433" s="10"/>
      <c r="BB433" s="10"/>
    </row>
    <row r="434" spans="2:54" s="7" customFormat="1" ht="15" customHeight="1" x14ac:dyDescent="0.25">
      <c r="B434" s="18"/>
      <c r="C434" s="10"/>
      <c r="D434" s="337"/>
      <c r="F434" s="10"/>
      <c r="G434" s="18"/>
      <c r="J434" s="18"/>
      <c r="K434" s="318"/>
      <c r="L434" s="318"/>
      <c r="O434" s="10"/>
      <c r="P434" s="10"/>
      <c r="AE434" s="10"/>
      <c r="AH434" s="10"/>
      <c r="BB434" s="10"/>
    </row>
    <row r="435" spans="2:54" s="7" customFormat="1" ht="15" customHeight="1" x14ac:dyDescent="0.25">
      <c r="B435" s="18"/>
      <c r="C435" s="10"/>
      <c r="D435" s="337"/>
      <c r="F435" s="10"/>
      <c r="G435" s="18"/>
      <c r="J435" s="18"/>
      <c r="K435" s="318"/>
      <c r="L435" s="318"/>
      <c r="O435" s="10"/>
      <c r="P435" s="10"/>
      <c r="AE435" s="10"/>
      <c r="AH435" s="10"/>
      <c r="BB435" s="10"/>
    </row>
    <row r="436" spans="2:54" s="7" customFormat="1" ht="15" customHeight="1" x14ac:dyDescent="0.25">
      <c r="B436" s="18"/>
      <c r="C436" s="10"/>
      <c r="D436" s="337"/>
      <c r="F436" s="10"/>
      <c r="G436" s="18"/>
      <c r="J436" s="18"/>
      <c r="K436" s="318"/>
      <c r="L436" s="318"/>
      <c r="O436" s="10"/>
      <c r="P436" s="10"/>
      <c r="AE436" s="10"/>
      <c r="AH436" s="10"/>
      <c r="BB436" s="10"/>
    </row>
    <row r="437" spans="2:54" s="7" customFormat="1" ht="15" customHeight="1" x14ac:dyDescent="0.25">
      <c r="B437" s="18"/>
      <c r="C437" s="10"/>
      <c r="D437" s="337"/>
      <c r="F437" s="10"/>
      <c r="G437" s="18"/>
      <c r="J437" s="18"/>
      <c r="K437" s="318"/>
      <c r="L437" s="318"/>
      <c r="O437" s="10"/>
      <c r="P437" s="10"/>
      <c r="AE437" s="10"/>
      <c r="AH437" s="10"/>
      <c r="BB437" s="10"/>
    </row>
    <row r="438" spans="2:54" s="7" customFormat="1" ht="15" customHeight="1" x14ac:dyDescent="0.25">
      <c r="B438" s="18"/>
      <c r="C438" s="10"/>
      <c r="D438" s="337"/>
      <c r="F438" s="10"/>
      <c r="G438" s="18"/>
      <c r="J438" s="18"/>
      <c r="K438" s="318"/>
      <c r="L438" s="318"/>
      <c r="O438" s="10"/>
      <c r="P438" s="10"/>
      <c r="AE438" s="10"/>
      <c r="AH438" s="10"/>
      <c r="BB438" s="10"/>
    </row>
    <row r="439" spans="2:54" s="7" customFormat="1" ht="15" customHeight="1" x14ac:dyDescent="0.25">
      <c r="B439" s="18"/>
      <c r="C439" s="10"/>
      <c r="D439" s="337"/>
      <c r="F439" s="10"/>
      <c r="G439" s="18"/>
      <c r="J439" s="18"/>
      <c r="K439" s="318"/>
      <c r="L439" s="318"/>
      <c r="O439" s="10"/>
      <c r="P439" s="10"/>
      <c r="AE439" s="10"/>
      <c r="AH439" s="10"/>
      <c r="BB439" s="10"/>
    </row>
    <row r="440" spans="2:54" s="7" customFormat="1" ht="15" customHeight="1" x14ac:dyDescent="0.25">
      <c r="B440" s="18"/>
      <c r="C440" s="10"/>
      <c r="D440" s="337"/>
      <c r="F440" s="10"/>
      <c r="G440" s="18"/>
      <c r="J440" s="18"/>
      <c r="K440" s="318"/>
      <c r="L440" s="318"/>
      <c r="O440" s="10"/>
      <c r="P440" s="10"/>
      <c r="AE440" s="10"/>
      <c r="AH440" s="10"/>
      <c r="BB440" s="10"/>
    </row>
    <row r="441" spans="2:54" s="7" customFormat="1" ht="15" customHeight="1" x14ac:dyDescent="0.25">
      <c r="B441" s="18"/>
      <c r="C441" s="10"/>
      <c r="D441" s="337"/>
      <c r="F441" s="10"/>
      <c r="G441" s="18"/>
      <c r="J441" s="18"/>
      <c r="K441" s="318"/>
      <c r="L441" s="318"/>
      <c r="O441" s="10"/>
      <c r="P441" s="10"/>
      <c r="AE441" s="10"/>
      <c r="AH441" s="10"/>
      <c r="BB441" s="10"/>
    </row>
    <row r="442" spans="2:54" s="7" customFormat="1" ht="15" customHeight="1" x14ac:dyDescent="0.25">
      <c r="B442" s="18"/>
      <c r="C442" s="10"/>
      <c r="D442" s="337"/>
      <c r="F442" s="10"/>
      <c r="G442" s="18"/>
      <c r="J442" s="18"/>
      <c r="K442" s="318"/>
      <c r="L442" s="318"/>
      <c r="O442" s="10"/>
      <c r="P442" s="10"/>
      <c r="AE442" s="10"/>
      <c r="AH442" s="10"/>
      <c r="BB442" s="10"/>
    </row>
    <row r="443" spans="2:54" s="7" customFormat="1" ht="15" customHeight="1" x14ac:dyDescent="0.25">
      <c r="B443" s="18"/>
      <c r="C443" s="10"/>
      <c r="D443" s="337"/>
      <c r="F443" s="10"/>
      <c r="G443" s="18"/>
      <c r="J443" s="18"/>
      <c r="K443" s="318"/>
      <c r="L443" s="318"/>
      <c r="O443" s="10"/>
      <c r="P443" s="10"/>
      <c r="AE443" s="10"/>
      <c r="AH443" s="10"/>
      <c r="BB443" s="10"/>
    </row>
    <row r="444" spans="2:54" s="7" customFormat="1" ht="15" customHeight="1" x14ac:dyDescent="0.25">
      <c r="B444" s="18"/>
      <c r="C444" s="10"/>
      <c r="D444" s="337"/>
      <c r="F444" s="10"/>
      <c r="G444" s="18"/>
      <c r="J444" s="18"/>
      <c r="K444" s="318"/>
      <c r="L444" s="318"/>
      <c r="O444" s="10"/>
      <c r="P444" s="10"/>
      <c r="AE444" s="10"/>
      <c r="AH444" s="10"/>
      <c r="BB444" s="10"/>
    </row>
    <row r="445" spans="2:54" s="7" customFormat="1" ht="15" customHeight="1" x14ac:dyDescent="0.25">
      <c r="B445" s="18"/>
      <c r="C445" s="10"/>
      <c r="D445" s="337"/>
      <c r="F445" s="10"/>
      <c r="G445" s="18"/>
      <c r="J445" s="18"/>
      <c r="K445" s="318"/>
      <c r="L445" s="318"/>
      <c r="O445" s="10"/>
      <c r="P445" s="10"/>
      <c r="AE445" s="10"/>
      <c r="AH445" s="10"/>
      <c r="BB445" s="10"/>
    </row>
    <row r="446" spans="2:54" s="7" customFormat="1" ht="15" customHeight="1" x14ac:dyDescent="0.25">
      <c r="B446" s="18"/>
      <c r="C446" s="10"/>
      <c r="D446" s="337"/>
      <c r="F446" s="10"/>
      <c r="G446" s="18"/>
      <c r="J446" s="18"/>
      <c r="K446" s="318"/>
      <c r="L446" s="318"/>
      <c r="O446" s="10"/>
      <c r="P446" s="10"/>
      <c r="AE446" s="10"/>
      <c r="AH446" s="10"/>
      <c r="BB446" s="10"/>
    </row>
    <row r="447" spans="2:54" s="7" customFormat="1" ht="15" customHeight="1" x14ac:dyDescent="0.25">
      <c r="B447" s="18"/>
      <c r="C447" s="10"/>
      <c r="D447" s="337"/>
      <c r="F447" s="10"/>
      <c r="G447" s="18"/>
      <c r="J447" s="18"/>
      <c r="K447" s="318"/>
      <c r="L447" s="318"/>
      <c r="O447" s="10"/>
      <c r="P447" s="10"/>
      <c r="AE447" s="10"/>
      <c r="AH447" s="10"/>
      <c r="BB447" s="10"/>
    </row>
    <row r="448" spans="2:54" s="7" customFormat="1" ht="15" customHeight="1" x14ac:dyDescent="0.25">
      <c r="B448" s="18"/>
      <c r="C448" s="10"/>
      <c r="D448" s="337"/>
      <c r="F448" s="10"/>
      <c r="G448" s="18"/>
      <c r="J448" s="18"/>
      <c r="K448" s="318"/>
      <c r="L448" s="318"/>
      <c r="O448" s="10"/>
      <c r="P448" s="10"/>
      <c r="AE448" s="10"/>
      <c r="AH448" s="10"/>
      <c r="BB448" s="10"/>
    </row>
    <row r="449" spans="2:54" s="7" customFormat="1" ht="15" customHeight="1" x14ac:dyDescent="0.25">
      <c r="B449" s="18"/>
      <c r="C449" s="10"/>
      <c r="D449" s="337"/>
      <c r="F449" s="10"/>
      <c r="G449" s="18"/>
      <c r="J449" s="18"/>
      <c r="K449" s="318"/>
      <c r="L449" s="318"/>
      <c r="O449" s="10"/>
      <c r="P449" s="10"/>
      <c r="AE449" s="10"/>
      <c r="AH449" s="10"/>
      <c r="BB449" s="10"/>
    </row>
    <row r="450" spans="2:54" s="7" customFormat="1" ht="15" customHeight="1" x14ac:dyDescent="0.25">
      <c r="B450" s="18"/>
      <c r="C450" s="10"/>
      <c r="D450" s="337"/>
      <c r="F450" s="10"/>
      <c r="G450" s="18"/>
      <c r="J450" s="18"/>
      <c r="K450" s="318"/>
      <c r="L450" s="318"/>
      <c r="O450" s="10"/>
      <c r="P450" s="10"/>
      <c r="AE450" s="10"/>
      <c r="AH450" s="10"/>
      <c r="BB450" s="10"/>
    </row>
    <row r="451" spans="2:54" s="7" customFormat="1" ht="15" customHeight="1" x14ac:dyDescent="0.25">
      <c r="B451" s="18"/>
      <c r="C451" s="10"/>
      <c r="D451" s="337"/>
      <c r="F451" s="10"/>
      <c r="G451" s="18"/>
      <c r="J451" s="18"/>
      <c r="K451" s="318"/>
      <c r="L451" s="318"/>
      <c r="O451" s="10"/>
      <c r="P451" s="10"/>
      <c r="AE451" s="10"/>
      <c r="AH451" s="10"/>
      <c r="BB451" s="10"/>
    </row>
    <row r="452" spans="2:54" s="7" customFormat="1" ht="15" customHeight="1" x14ac:dyDescent="0.25">
      <c r="B452" s="18"/>
      <c r="C452" s="10"/>
      <c r="D452" s="337"/>
      <c r="F452" s="10"/>
      <c r="G452" s="18"/>
      <c r="J452" s="18"/>
      <c r="K452" s="318"/>
      <c r="L452" s="318"/>
      <c r="O452" s="10"/>
      <c r="P452" s="10"/>
      <c r="AE452" s="10"/>
      <c r="AH452" s="10"/>
      <c r="BB452" s="10"/>
    </row>
    <row r="453" spans="2:54" s="7" customFormat="1" ht="15" customHeight="1" x14ac:dyDescent="0.25">
      <c r="B453" s="18"/>
      <c r="C453" s="10"/>
      <c r="D453" s="337"/>
      <c r="F453" s="10"/>
      <c r="G453" s="18"/>
      <c r="J453" s="18"/>
      <c r="K453" s="318"/>
      <c r="L453" s="318"/>
      <c r="O453" s="10"/>
      <c r="P453" s="10"/>
      <c r="AE453" s="10"/>
      <c r="AH453" s="10"/>
      <c r="BB453" s="10"/>
    </row>
    <row r="454" spans="2:54" s="7" customFormat="1" ht="15" customHeight="1" x14ac:dyDescent="0.25">
      <c r="B454" s="18"/>
      <c r="C454" s="10"/>
      <c r="D454" s="337"/>
      <c r="F454" s="10"/>
      <c r="G454" s="18"/>
      <c r="J454" s="18"/>
      <c r="K454" s="318"/>
      <c r="L454" s="318"/>
      <c r="O454" s="10"/>
      <c r="P454" s="10"/>
      <c r="AE454" s="10"/>
      <c r="AH454" s="10"/>
      <c r="BB454" s="10"/>
    </row>
    <row r="455" spans="2:54" s="7" customFormat="1" ht="15" customHeight="1" x14ac:dyDescent="0.25">
      <c r="B455" s="18"/>
      <c r="C455" s="10"/>
      <c r="D455" s="337"/>
      <c r="F455" s="10"/>
      <c r="G455" s="18"/>
      <c r="J455" s="18"/>
      <c r="K455" s="318"/>
      <c r="L455" s="318"/>
      <c r="O455" s="10"/>
      <c r="P455" s="10"/>
      <c r="AE455" s="10"/>
      <c r="AH455" s="10"/>
      <c r="BB455" s="10"/>
    </row>
    <row r="456" spans="2:54" s="7" customFormat="1" ht="15" customHeight="1" x14ac:dyDescent="0.25">
      <c r="B456" s="18"/>
      <c r="C456" s="10"/>
      <c r="D456" s="337"/>
      <c r="F456" s="10"/>
      <c r="G456" s="18"/>
      <c r="J456" s="18"/>
      <c r="K456" s="318"/>
      <c r="L456" s="318"/>
      <c r="O456" s="10"/>
      <c r="P456" s="10"/>
      <c r="AE456" s="10"/>
      <c r="AH456" s="10"/>
      <c r="BB456" s="10"/>
    </row>
    <row r="457" spans="2:54" s="7" customFormat="1" ht="15" customHeight="1" x14ac:dyDescent="0.25">
      <c r="B457" s="18"/>
      <c r="C457" s="10"/>
      <c r="D457" s="337"/>
      <c r="F457" s="10"/>
      <c r="G457" s="18"/>
      <c r="J457" s="18"/>
      <c r="K457" s="318"/>
      <c r="L457" s="318"/>
      <c r="O457" s="10"/>
      <c r="P457" s="10"/>
      <c r="AE457" s="10"/>
      <c r="AH457" s="10"/>
      <c r="BB457" s="10"/>
    </row>
    <row r="458" spans="2:54" s="7" customFormat="1" ht="15" customHeight="1" x14ac:dyDescent="0.25">
      <c r="B458" s="18"/>
      <c r="C458" s="10"/>
      <c r="D458" s="337"/>
      <c r="F458" s="10"/>
      <c r="G458" s="18"/>
      <c r="J458" s="18"/>
      <c r="K458" s="318"/>
      <c r="L458" s="318"/>
      <c r="O458" s="10"/>
      <c r="P458" s="10"/>
      <c r="AE458" s="10"/>
      <c r="AH458" s="10"/>
      <c r="BB458" s="10"/>
    </row>
    <row r="459" spans="2:54" s="7" customFormat="1" ht="15" customHeight="1" x14ac:dyDescent="0.25">
      <c r="B459" s="18"/>
      <c r="C459" s="10"/>
      <c r="D459" s="337"/>
      <c r="F459" s="10"/>
      <c r="G459" s="18"/>
      <c r="J459" s="18"/>
      <c r="K459" s="318"/>
      <c r="L459" s="318"/>
      <c r="O459" s="10"/>
      <c r="P459" s="10"/>
      <c r="AE459" s="10"/>
      <c r="AH459" s="10"/>
      <c r="BB459" s="10"/>
    </row>
    <row r="460" spans="2:54" s="7" customFormat="1" ht="15" customHeight="1" x14ac:dyDescent="0.25">
      <c r="B460" s="18"/>
      <c r="C460" s="10"/>
      <c r="D460" s="337"/>
      <c r="F460" s="10"/>
      <c r="G460" s="18"/>
      <c r="J460" s="18"/>
      <c r="K460" s="318"/>
      <c r="L460" s="318"/>
      <c r="O460" s="10"/>
      <c r="P460" s="10"/>
      <c r="AE460" s="10"/>
      <c r="AH460" s="10"/>
      <c r="BB460" s="10"/>
    </row>
    <row r="461" spans="2:54" s="7" customFormat="1" ht="15" customHeight="1" x14ac:dyDescent="0.25">
      <c r="B461" s="18"/>
      <c r="C461" s="10"/>
      <c r="D461" s="337"/>
      <c r="F461" s="10"/>
      <c r="G461" s="18"/>
      <c r="J461" s="18"/>
      <c r="K461" s="318"/>
      <c r="L461" s="318"/>
      <c r="O461" s="10"/>
      <c r="P461" s="10"/>
      <c r="AE461" s="10"/>
      <c r="AH461" s="10"/>
      <c r="BB461" s="10"/>
    </row>
    <row r="462" spans="2:54" s="7" customFormat="1" ht="15" customHeight="1" x14ac:dyDescent="0.25">
      <c r="B462" s="18"/>
      <c r="C462" s="10"/>
      <c r="D462" s="337"/>
      <c r="F462" s="10"/>
      <c r="G462" s="18"/>
      <c r="J462" s="18"/>
      <c r="K462" s="318"/>
      <c r="L462" s="318"/>
      <c r="O462" s="10"/>
      <c r="P462" s="10"/>
      <c r="AE462" s="10"/>
      <c r="AH462" s="10"/>
      <c r="BB462" s="10"/>
    </row>
    <row r="463" spans="2:54" s="7" customFormat="1" ht="15" customHeight="1" x14ac:dyDescent="0.25">
      <c r="B463" s="18"/>
      <c r="C463" s="10"/>
      <c r="D463" s="337"/>
      <c r="F463" s="10"/>
      <c r="G463" s="18"/>
      <c r="J463" s="18"/>
      <c r="K463" s="318"/>
      <c r="L463" s="318"/>
      <c r="O463" s="10"/>
      <c r="P463" s="10"/>
      <c r="AE463" s="10"/>
      <c r="AH463" s="10"/>
      <c r="BB463" s="10"/>
    </row>
    <row r="464" spans="2:54" s="7" customFormat="1" ht="15" customHeight="1" x14ac:dyDescent="0.25">
      <c r="B464" s="18"/>
      <c r="C464" s="10"/>
      <c r="D464" s="337"/>
      <c r="F464" s="10"/>
      <c r="G464" s="18"/>
      <c r="J464" s="18"/>
      <c r="K464" s="318"/>
      <c r="L464" s="318"/>
      <c r="O464" s="10"/>
      <c r="P464" s="10"/>
      <c r="AE464" s="10"/>
      <c r="AH464" s="10"/>
      <c r="BB464" s="10"/>
    </row>
    <row r="465" spans="2:54" s="7" customFormat="1" ht="15" customHeight="1" x14ac:dyDescent="0.25">
      <c r="B465" s="18"/>
      <c r="C465" s="10"/>
      <c r="D465" s="337"/>
      <c r="F465" s="10"/>
      <c r="G465" s="18"/>
      <c r="J465" s="18"/>
      <c r="K465" s="318"/>
      <c r="L465" s="318"/>
      <c r="O465" s="10"/>
      <c r="P465" s="10"/>
      <c r="AE465" s="10"/>
      <c r="AH465" s="10"/>
      <c r="BB465" s="10"/>
    </row>
    <row r="466" spans="2:54" s="7" customFormat="1" ht="15" customHeight="1" x14ac:dyDescent="0.25">
      <c r="B466" s="18"/>
      <c r="C466" s="10"/>
      <c r="D466" s="337"/>
      <c r="F466" s="10"/>
      <c r="G466" s="18"/>
      <c r="J466" s="18"/>
      <c r="K466" s="318"/>
      <c r="L466" s="318"/>
      <c r="O466" s="10"/>
      <c r="P466" s="10"/>
      <c r="AE466" s="10"/>
      <c r="AH466" s="10"/>
      <c r="BB466" s="10"/>
    </row>
    <row r="467" spans="2:54" s="7" customFormat="1" ht="15" customHeight="1" x14ac:dyDescent="0.25">
      <c r="B467" s="18"/>
      <c r="C467" s="10"/>
      <c r="D467" s="337"/>
      <c r="F467" s="10"/>
      <c r="G467" s="18"/>
      <c r="J467" s="18"/>
      <c r="K467" s="318"/>
      <c r="L467" s="318"/>
      <c r="O467" s="10"/>
      <c r="P467" s="10"/>
      <c r="AE467" s="10"/>
      <c r="AH467" s="10"/>
      <c r="BB467" s="10"/>
    </row>
    <row r="468" spans="2:54" s="7" customFormat="1" ht="15" customHeight="1" x14ac:dyDescent="0.25">
      <c r="B468" s="18"/>
      <c r="C468" s="10"/>
      <c r="D468" s="337"/>
      <c r="F468" s="10"/>
      <c r="G468" s="18"/>
      <c r="J468" s="18"/>
      <c r="K468" s="318"/>
      <c r="L468" s="318"/>
      <c r="O468" s="10"/>
      <c r="P468" s="10"/>
      <c r="AE468" s="10"/>
      <c r="AH468" s="10"/>
      <c r="BB468" s="10"/>
    </row>
    <row r="469" spans="2:54" s="7" customFormat="1" ht="15" customHeight="1" x14ac:dyDescent="0.25">
      <c r="B469" s="18"/>
      <c r="C469" s="10"/>
      <c r="D469" s="337"/>
      <c r="F469" s="10"/>
      <c r="G469" s="18"/>
      <c r="J469" s="18"/>
      <c r="K469" s="318"/>
      <c r="L469" s="318"/>
      <c r="O469" s="10"/>
      <c r="P469" s="10"/>
      <c r="AE469" s="10"/>
      <c r="AH469" s="10"/>
      <c r="BB469" s="10"/>
    </row>
    <row r="470" spans="2:54" s="7" customFormat="1" ht="15" customHeight="1" x14ac:dyDescent="0.25">
      <c r="B470" s="18"/>
      <c r="C470" s="10"/>
      <c r="D470" s="337"/>
      <c r="F470" s="10"/>
      <c r="G470" s="18"/>
      <c r="J470" s="18"/>
      <c r="K470" s="318"/>
      <c r="L470" s="318"/>
      <c r="O470" s="10"/>
      <c r="P470" s="10"/>
      <c r="AE470" s="10"/>
      <c r="AH470" s="10"/>
      <c r="BB470" s="10"/>
    </row>
    <row r="471" spans="2:54" s="7" customFormat="1" ht="15" customHeight="1" x14ac:dyDescent="0.25">
      <c r="B471" s="18"/>
      <c r="C471" s="10"/>
      <c r="D471" s="337"/>
      <c r="F471" s="10"/>
      <c r="G471" s="18"/>
      <c r="J471" s="18"/>
      <c r="K471" s="318"/>
      <c r="L471" s="318"/>
      <c r="O471" s="10"/>
      <c r="P471" s="10"/>
      <c r="AE471" s="10"/>
      <c r="AH471" s="10"/>
      <c r="BB471" s="10"/>
    </row>
    <row r="472" spans="2:54" s="7" customFormat="1" ht="15" customHeight="1" x14ac:dyDescent="0.25">
      <c r="B472" s="18"/>
      <c r="C472" s="10"/>
      <c r="D472" s="337"/>
      <c r="F472" s="10"/>
      <c r="G472" s="18"/>
      <c r="J472" s="18"/>
      <c r="K472" s="318"/>
      <c r="L472" s="318"/>
      <c r="O472" s="10"/>
      <c r="P472" s="10"/>
      <c r="AE472" s="10"/>
      <c r="AH472" s="10"/>
      <c r="BB472" s="10"/>
    </row>
    <row r="473" spans="2:54" s="7" customFormat="1" ht="15" customHeight="1" x14ac:dyDescent="0.25">
      <c r="B473" s="18"/>
      <c r="C473" s="10"/>
      <c r="D473" s="337"/>
      <c r="F473" s="10"/>
      <c r="G473" s="18"/>
      <c r="J473" s="18"/>
      <c r="K473" s="318"/>
      <c r="L473" s="318"/>
      <c r="O473" s="10"/>
      <c r="P473" s="10"/>
      <c r="AE473" s="10"/>
      <c r="AH473" s="10"/>
      <c r="BB473" s="10"/>
    </row>
    <row r="474" spans="2:54" s="7" customFormat="1" ht="15" customHeight="1" x14ac:dyDescent="0.25">
      <c r="B474" s="18"/>
      <c r="C474" s="10"/>
      <c r="D474" s="337"/>
      <c r="F474" s="10"/>
      <c r="G474" s="18"/>
      <c r="J474" s="18"/>
      <c r="K474" s="318"/>
      <c r="L474" s="318"/>
      <c r="O474" s="10"/>
      <c r="P474" s="10"/>
      <c r="AE474" s="10"/>
      <c r="AH474" s="10"/>
      <c r="BB474" s="10"/>
    </row>
    <row r="475" spans="2:54" s="7" customFormat="1" ht="15" customHeight="1" x14ac:dyDescent="0.25">
      <c r="B475" s="18"/>
      <c r="C475" s="10"/>
      <c r="D475" s="337"/>
      <c r="F475" s="10"/>
      <c r="G475" s="18"/>
      <c r="J475" s="18"/>
      <c r="K475" s="318"/>
      <c r="L475" s="318"/>
      <c r="O475" s="10"/>
      <c r="P475" s="10"/>
      <c r="AE475" s="10"/>
      <c r="AH475" s="10"/>
      <c r="BB475" s="10"/>
    </row>
    <row r="476" spans="2:54" s="7" customFormat="1" ht="15" customHeight="1" x14ac:dyDescent="0.25">
      <c r="B476" s="18"/>
      <c r="C476" s="10"/>
      <c r="D476" s="337"/>
      <c r="F476" s="10"/>
      <c r="G476" s="18"/>
      <c r="J476" s="18"/>
      <c r="K476" s="318"/>
      <c r="L476" s="318"/>
      <c r="O476" s="10"/>
      <c r="P476" s="10"/>
      <c r="AE476" s="10"/>
      <c r="AH476" s="10"/>
      <c r="BB476" s="10"/>
    </row>
    <row r="477" spans="2:54" s="7" customFormat="1" ht="15" customHeight="1" x14ac:dyDescent="0.25">
      <c r="B477" s="18"/>
      <c r="C477" s="10"/>
      <c r="D477" s="337"/>
      <c r="F477" s="10"/>
      <c r="G477" s="18"/>
      <c r="J477" s="18"/>
      <c r="K477" s="318"/>
      <c r="L477" s="318"/>
      <c r="O477" s="10"/>
      <c r="P477" s="10"/>
      <c r="AE477" s="10"/>
      <c r="AH477" s="10"/>
      <c r="BB477" s="10"/>
    </row>
    <row r="478" spans="2:54" s="7" customFormat="1" ht="15" customHeight="1" x14ac:dyDescent="0.25">
      <c r="B478" s="18"/>
      <c r="C478" s="10"/>
      <c r="D478" s="337"/>
      <c r="F478" s="10"/>
      <c r="G478" s="18"/>
      <c r="J478" s="18"/>
      <c r="K478" s="318"/>
      <c r="L478" s="318"/>
      <c r="O478" s="10"/>
      <c r="P478" s="10"/>
      <c r="AE478" s="10"/>
      <c r="AH478" s="10"/>
      <c r="BB478" s="10"/>
    </row>
    <row r="479" spans="2:54" s="7" customFormat="1" ht="15" customHeight="1" x14ac:dyDescent="0.25">
      <c r="B479" s="18"/>
      <c r="C479" s="10"/>
      <c r="D479" s="337"/>
      <c r="F479" s="10"/>
      <c r="G479" s="18"/>
      <c r="J479" s="18"/>
      <c r="K479" s="318"/>
      <c r="L479" s="318"/>
      <c r="O479" s="10"/>
      <c r="P479" s="10"/>
      <c r="AE479" s="10"/>
      <c r="AH479" s="10"/>
      <c r="BB479" s="10"/>
    </row>
    <row r="480" spans="2:54" s="7" customFormat="1" ht="15" customHeight="1" x14ac:dyDescent="0.25">
      <c r="B480" s="18"/>
      <c r="C480" s="10"/>
      <c r="D480" s="337"/>
      <c r="F480" s="10"/>
      <c r="G480" s="18"/>
      <c r="J480" s="18"/>
      <c r="K480" s="318"/>
      <c r="L480" s="318"/>
      <c r="O480" s="10"/>
      <c r="P480" s="10"/>
      <c r="AE480" s="10"/>
      <c r="AH480" s="10"/>
      <c r="BB480" s="10"/>
    </row>
    <row r="481" spans="2:54" s="7" customFormat="1" ht="15" customHeight="1" x14ac:dyDescent="0.25">
      <c r="B481" s="18"/>
      <c r="C481" s="10"/>
      <c r="D481" s="337"/>
      <c r="F481" s="10"/>
      <c r="G481" s="18"/>
      <c r="J481" s="18"/>
      <c r="K481" s="318"/>
      <c r="L481" s="318"/>
      <c r="O481" s="10"/>
      <c r="P481" s="10"/>
      <c r="AE481" s="10"/>
      <c r="AH481" s="10"/>
      <c r="BB481" s="10"/>
    </row>
    <row r="482" spans="2:54" s="7" customFormat="1" ht="15" customHeight="1" x14ac:dyDescent="0.25">
      <c r="B482" s="18"/>
      <c r="C482" s="10"/>
      <c r="D482" s="337"/>
      <c r="F482" s="10"/>
      <c r="G482" s="18"/>
      <c r="J482" s="18"/>
      <c r="K482" s="318"/>
      <c r="L482" s="318"/>
      <c r="O482" s="10"/>
      <c r="P482" s="10"/>
      <c r="AE482" s="10"/>
      <c r="AH482" s="10"/>
      <c r="BB482" s="10"/>
    </row>
    <row r="483" spans="2:54" s="7" customFormat="1" ht="15" customHeight="1" x14ac:dyDescent="0.25">
      <c r="B483" s="18"/>
      <c r="C483" s="10"/>
      <c r="D483" s="337"/>
      <c r="F483" s="10"/>
      <c r="G483" s="18"/>
      <c r="J483" s="18"/>
      <c r="K483" s="318"/>
      <c r="L483" s="318"/>
      <c r="O483" s="10"/>
      <c r="P483" s="10"/>
      <c r="AE483" s="10"/>
      <c r="AH483" s="10"/>
      <c r="BB483" s="10"/>
    </row>
    <row r="484" spans="2:54" s="7" customFormat="1" ht="15" customHeight="1" x14ac:dyDescent="0.25">
      <c r="B484" s="18"/>
      <c r="C484" s="10"/>
      <c r="D484" s="337"/>
      <c r="F484" s="10"/>
      <c r="G484" s="18"/>
      <c r="J484" s="18"/>
      <c r="K484" s="318"/>
      <c r="L484" s="318"/>
      <c r="O484" s="10"/>
      <c r="P484" s="10"/>
      <c r="AE484" s="10"/>
      <c r="AH484" s="10"/>
      <c r="BB484" s="10"/>
    </row>
    <row r="485" spans="2:54" s="7" customFormat="1" ht="15" customHeight="1" x14ac:dyDescent="0.25">
      <c r="B485" s="18"/>
      <c r="C485" s="10"/>
      <c r="D485" s="337"/>
      <c r="F485" s="10"/>
      <c r="G485" s="18"/>
      <c r="J485" s="18"/>
      <c r="K485" s="318"/>
      <c r="L485" s="318"/>
      <c r="O485" s="10"/>
      <c r="P485" s="10"/>
      <c r="AE485" s="10"/>
      <c r="AH485" s="10"/>
      <c r="BB485" s="10"/>
    </row>
    <row r="486" spans="2:54" s="7" customFormat="1" ht="15" customHeight="1" x14ac:dyDescent="0.25">
      <c r="B486" s="18"/>
      <c r="C486" s="10"/>
      <c r="D486" s="337"/>
      <c r="F486" s="10"/>
      <c r="G486" s="18"/>
      <c r="J486" s="18"/>
      <c r="K486" s="318"/>
      <c r="L486" s="318"/>
      <c r="O486" s="10"/>
      <c r="P486" s="10"/>
      <c r="AE486" s="10"/>
      <c r="AH486" s="10"/>
      <c r="BB486" s="10"/>
    </row>
    <row r="487" spans="2:54" s="7" customFormat="1" ht="15" customHeight="1" x14ac:dyDescent="0.25">
      <c r="B487" s="18"/>
      <c r="C487" s="10"/>
      <c r="D487" s="337"/>
      <c r="F487" s="10"/>
      <c r="G487" s="18"/>
      <c r="J487" s="18"/>
      <c r="K487" s="318"/>
      <c r="L487" s="318"/>
      <c r="O487" s="10"/>
      <c r="P487" s="10"/>
      <c r="AE487" s="10"/>
      <c r="AH487" s="10"/>
      <c r="BB487" s="10"/>
    </row>
    <row r="488" spans="2:54" s="7" customFormat="1" ht="15" customHeight="1" x14ac:dyDescent="0.25">
      <c r="B488" s="18"/>
      <c r="C488" s="10"/>
      <c r="D488" s="337"/>
      <c r="F488" s="10"/>
      <c r="G488" s="18"/>
      <c r="J488" s="18"/>
      <c r="K488" s="318"/>
      <c r="L488" s="318"/>
      <c r="O488" s="10"/>
      <c r="P488" s="10"/>
      <c r="AE488" s="10"/>
      <c r="AH488" s="10"/>
      <c r="BB488" s="10"/>
    </row>
    <row r="489" spans="2:54" s="7" customFormat="1" ht="15" customHeight="1" x14ac:dyDescent="0.25">
      <c r="B489" s="18"/>
      <c r="C489" s="10"/>
      <c r="D489" s="337"/>
      <c r="F489" s="10"/>
      <c r="G489" s="18"/>
      <c r="J489" s="18"/>
      <c r="K489" s="318"/>
      <c r="L489" s="318"/>
      <c r="O489" s="10"/>
      <c r="P489" s="10"/>
      <c r="AE489" s="10"/>
      <c r="AH489" s="10"/>
      <c r="BB489" s="10"/>
    </row>
    <row r="490" spans="2:54" s="7" customFormat="1" ht="15" customHeight="1" x14ac:dyDescent="0.25">
      <c r="B490" s="18"/>
      <c r="C490" s="10"/>
      <c r="D490" s="337"/>
      <c r="F490" s="10"/>
      <c r="G490" s="18"/>
      <c r="J490" s="18"/>
      <c r="K490" s="318"/>
      <c r="L490" s="318"/>
      <c r="O490" s="10"/>
      <c r="P490" s="10"/>
      <c r="AE490" s="10"/>
      <c r="AH490" s="10"/>
      <c r="BB490" s="10"/>
    </row>
    <row r="491" spans="2:54" s="7" customFormat="1" ht="15" customHeight="1" x14ac:dyDescent="0.25">
      <c r="B491" s="18"/>
      <c r="C491" s="10"/>
      <c r="D491" s="337"/>
      <c r="F491" s="10"/>
      <c r="G491" s="18"/>
      <c r="J491" s="18"/>
      <c r="K491" s="318"/>
      <c r="L491" s="318"/>
      <c r="O491" s="10"/>
      <c r="P491" s="10"/>
      <c r="AE491" s="10"/>
      <c r="AH491" s="10"/>
      <c r="BB491" s="10"/>
    </row>
    <row r="492" spans="2:54" s="7" customFormat="1" ht="15" customHeight="1" x14ac:dyDescent="0.25">
      <c r="B492" s="18"/>
      <c r="C492" s="10"/>
      <c r="D492" s="337"/>
      <c r="F492" s="10"/>
      <c r="G492" s="18"/>
      <c r="J492" s="18"/>
      <c r="K492" s="318"/>
      <c r="L492" s="318"/>
      <c r="O492" s="10"/>
      <c r="P492" s="10"/>
      <c r="AE492" s="10"/>
      <c r="AH492" s="10"/>
      <c r="BB492" s="10"/>
    </row>
    <row r="493" spans="2:54" s="7" customFormat="1" ht="15" customHeight="1" x14ac:dyDescent="0.25">
      <c r="B493" s="18"/>
      <c r="C493" s="10"/>
      <c r="D493" s="337"/>
      <c r="F493" s="10"/>
      <c r="G493" s="18"/>
      <c r="J493" s="18"/>
      <c r="K493" s="318"/>
      <c r="L493" s="318"/>
      <c r="O493" s="10"/>
      <c r="P493" s="10"/>
      <c r="AE493" s="10"/>
      <c r="AH493" s="10"/>
      <c r="BB493" s="10"/>
    </row>
    <row r="494" spans="2:54" s="7" customFormat="1" ht="15" customHeight="1" x14ac:dyDescent="0.25">
      <c r="B494" s="18"/>
      <c r="C494" s="10"/>
      <c r="D494" s="337"/>
      <c r="F494" s="10"/>
      <c r="G494" s="18"/>
      <c r="J494" s="18"/>
      <c r="K494" s="318"/>
      <c r="L494" s="318"/>
      <c r="O494" s="10"/>
      <c r="P494" s="10"/>
      <c r="AE494" s="10"/>
      <c r="AH494" s="10"/>
      <c r="BB494" s="10"/>
    </row>
    <row r="495" spans="2:54" s="7" customFormat="1" ht="15" customHeight="1" x14ac:dyDescent="0.25">
      <c r="B495" s="18"/>
      <c r="C495" s="10"/>
      <c r="D495" s="337"/>
      <c r="F495" s="10"/>
      <c r="G495" s="18"/>
      <c r="J495" s="18"/>
      <c r="K495" s="318"/>
      <c r="L495" s="318"/>
      <c r="O495" s="10"/>
      <c r="P495" s="10"/>
      <c r="AE495" s="10"/>
      <c r="AH495" s="10"/>
      <c r="BB495" s="10"/>
    </row>
    <row r="496" spans="2:54" s="7" customFormat="1" ht="15" customHeight="1" x14ac:dyDescent="0.25">
      <c r="B496" s="18"/>
      <c r="C496" s="10"/>
      <c r="D496" s="337"/>
      <c r="F496" s="10"/>
      <c r="G496" s="18"/>
      <c r="J496" s="18"/>
      <c r="K496" s="318"/>
      <c r="L496" s="318"/>
      <c r="O496" s="10"/>
      <c r="P496" s="10"/>
      <c r="AE496" s="10"/>
      <c r="AH496" s="10"/>
      <c r="BB496" s="10"/>
    </row>
    <row r="497" spans="2:54" s="7" customFormat="1" ht="15" customHeight="1" x14ac:dyDescent="0.25">
      <c r="B497" s="18"/>
      <c r="C497" s="10"/>
      <c r="D497" s="337"/>
      <c r="F497" s="10"/>
      <c r="G497" s="18"/>
      <c r="J497" s="18"/>
      <c r="K497" s="318"/>
      <c r="L497" s="318"/>
      <c r="O497" s="10"/>
      <c r="P497" s="10"/>
      <c r="AE497" s="10"/>
      <c r="AH497" s="10"/>
      <c r="BB497" s="10"/>
    </row>
    <row r="498" spans="2:54" s="7" customFormat="1" ht="15" customHeight="1" x14ac:dyDescent="0.25">
      <c r="B498" s="18"/>
      <c r="C498" s="10"/>
      <c r="D498" s="337"/>
      <c r="F498" s="10"/>
      <c r="G498" s="18"/>
      <c r="J498" s="18"/>
      <c r="K498" s="318"/>
      <c r="L498" s="318"/>
      <c r="O498" s="10"/>
      <c r="P498" s="10"/>
      <c r="AE498" s="10"/>
      <c r="AH498" s="10"/>
      <c r="BB498" s="10"/>
    </row>
    <row r="499" spans="2:54" s="7" customFormat="1" ht="15" customHeight="1" x14ac:dyDescent="0.25">
      <c r="B499" s="18"/>
      <c r="C499" s="10"/>
      <c r="D499" s="337"/>
      <c r="F499" s="10"/>
      <c r="G499" s="18"/>
      <c r="J499" s="18"/>
      <c r="K499" s="318"/>
      <c r="L499" s="318"/>
      <c r="O499" s="10"/>
      <c r="P499" s="10"/>
      <c r="AE499" s="10"/>
      <c r="AH499" s="10"/>
      <c r="BB499" s="10"/>
    </row>
    <row r="500" spans="2:54" s="7" customFormat="1" ht="15" customHeight="1" x14ac:dyDescent="0.25">
      <c r="B500" s="18"/>
      <c r="C500" s="10"/>
      <c r="D500" s="337"/>
      <c r="F500" s="10"/>
      <c r="G500" s="18"/>
      <c r="J500" s="18"/>
      <c r="K500" s="318"/>
      <c r="L500" s="318"/>
      <c r="O500" s="10"/>
      <c r="P500" s="10"/>
      <c r="AE500" s="10"/>
      <c r="AH500" s="10"/>
      <c r="BB500" s="10"/>
    </row>
    <row r="501" spans="2:54" s="7" customFormat="1" ht="15" customHeight="1" x14ac:dyDescent="0.25">
      <c r="B501" s="18"/>
      <c r="C501" s="10"/>
      <c r="D501" s="337"/>
      <c r="F501" s="10"/>
      <c r="G501" s="18"/>
      <c r="J501" s="18"/>
      <c r="K501" s="318"/>
      <c r="L501" s="318"/>
      <c r="O501" s="10"/>
      <c r="P501" s="10"/>
      <c r="AE501" s="10"/>
      <c r="AH501" s="10"/>
      <c r="BB501" s="10"/>
    </row>
    <row r="502" spans="2:54" s="7" customFormat="1" ht="15" customHeight="1" x14ac:dyDescent="0.25">
      <c r="B502" s="18"/>
      <c r="C502" s="10"/>
      <c r="D502" s="337"/>
      <c r="F502" s="10"/>
      <c r="G502" s="18"/>
      <c r="J502" s="18"/>
      <c r="K502" s="318"/>
      <c r="L502" s="318"/>
      <c r="O502" s="10"/>
      <c r="P502" s="10"/>
      <c r="AE502" s="10"/>
      <c r="AH502" s="10"/>
      <c r="BB502" s="10"/>
    </row>
    <row r="503" spans="2:54" s="7" customFormat="1" ht="15" customHeight="1" x14ac:dyDescent="0.25">
      <c r="B503" s="18"/>
      <c r="C503" s="10"/>
      <c r="D503" s="337"/>
      <c r="F503" s="10"/>
      <c r="G503" s="18"/>
      <c r="J503" s="18"/>
      <c r="K503" s="318"/>
      <c r="L503" s="318"/>
      <c r="O503" s="10"/>
      <c r="P503" s="10"/>
      <c r="R503" s="9"/>
      <c r="S503" s="9"/>
      <c r="T503" s="9"/>
      <c r="AE503" s="10"/>
      <c r="AH503" s="10"/>
      <c r="BB503" s="10"/>
    </row>
    <row r="504" spans="2:54" s="7" customFormat="1" ht="15" customHeight="1" x14ac:dyDescent="0.25">
      <c r="B504" s="18"/>
      <c r="C504" s="10"/>
      <c r="D504" s="337"/>
      <c r="F504" s="10"/>
      <c r="G504" s="18"/>
      <c r="J504" s="18"/>
      <c r="K504" s="318"/>
      <c r="L504" s="318"/>
      <c r="O504" s="10"/>
      <c r="P504" s="10"/>
      <c r="R504" s="9"/>
      <c r="S504" s="9"/>
      <c r="T504" s="9"/>
      <c r="AE504" s="10"/>
      <c r="AH504" s="10"/>
      <c r="BB504" s="10"/>
    </row>
    <row r="505" spans="2:54" s="7" customFormat="1" ht="15" customHeight="1" x14ac:dyDescent="0.25">
      <c r="B505" s="18"/>
      <c r="C505" s="10"/>
      <c r="D505" s="337"/>
      <c r="F505" s="10"/>
      <c r="G505" s="18"/>
      <c r="J505" s="18"/>
      <c r="K505" s="318"/>
      <c r="L505" s="318"/>
      <c r="O505" s="10"/>
      <c r="P505" s="10"/>
      <c r="R505" s="9"/>
      <c r="S505" s="9"/>
      <c r="T505" s="9"/>
      <c r="AE505" s="10"/>
      <c r="AH505" s="10"/>
      <c r="BB505" s="10"/>
    </row>
    <row r="506" spans="2:54" s="7" customFormat="1" ht="15" customHeight="1" x14ac:dyDescent="0.25">
      <c r="B506" s="18"/>
      <c r="C506" s="10"/>
      <c r="D506" s="337"/>
      <c r="F506" s="10"/>
      <c r="G506" s="18"/>
      <c r="J506" s="18"/>
      <c r="K506" s="318"/>
      <c r="L506" s="318"/>
      <c r="O506" s="10"/>
      <c r="P506" s="10"/>
      <c r="R506" s="9"/>
      <c r="S506" s="9"/>
      <c r="T506" s="9"/>
      <c r="AE506" s="10"/>
      <c r="AH506" s="10"/>
      <c r="BB506" s="10"/>
    </row>
    <row r="507" spans="2:54" s="7" customFormat="1" ht="15" customHeight="1" x14ac:dyDescent="0.25">
      <c r="B507" s="18"/>
      <c r="C507" s="10"/>
      <c r="D507" s="337"/>
      <c r="F507" s="10"/>
      <c r="G507" s="18"/>
      <c r="J507" s="18"/>
      <c r="K507" s="318"/>
      <c r="L507" s="318"/>
      <c r="O507" s="10"/>
      <c r="P507" s="10"/>
      <c r="R507" s="9"/>
      <c r="S507" s="9"/>
      <c r="T507" s="9"/>
      <c r="AE507" s="10"/>
      <c r="AH507" s="10"/>
      <c r="BB507" s="10"/>
    </row>
    <row r="508" spans="2:54" s="7" customFormat="1" ht="15" customHeight="1" x14ac:dyDescent="0.25">
      <c r="B508" s="18"/>
      <c r="C508" s="10"/>
      <c r="D508" s="337"/>
      <c r="F508" s="10"/>
      <c r="G508" s="18"/>
      <c r="J508" s="18"/>
      <c r="K508" s="318"/>
      <c r="L508" s="318"/>
      <c r="O508" s="10"/>
      <c r="P508" s="10"/>
      <c r="AE508" s="10"/>
      <c r="AH508" s="10"/>
      <c r="BB508" s="10"/>
    </row>
    <row r="509" spans="2:54" s="7" customFormat="1" ht="15" customHeight="1" x14ac:dyDescent="0.25">
      <c r="B509" s="18"/>
      <c r="C509" s="10"/>
      <c r="D509" s="337"/>
      <c r="F509" s="10"/>
      <c r="G509" s="18"/>
      <c r="J509" s="18"/>
      <c r="K509" s="318"/>
      <c r="L509" s="318"/>
      <c r="O509" s="10"/>
      <c r="P509" s="10"/>
      <c r="AE509" s="10"/>
      <c r="AH509" s="10"/>
      <c r="BB509" s="10"/>
    </row>
    <row r="510" spans="2:54" s="7" customFormat="1" ht="15" customHeight="1" x14ac:dyDescent="0.25">
      <c r="B510" s="18"/>
      <c r="C510" s="10"/>
      <c r="D510" s="337"/>
      <c r="F510" s="10"/>
      <c r="G510" s="18"/>
      <c r="J510" s="18"/>
      <c r="K510" s="318"/>
      <c r="L510" s="318"/>
      <c r="O510" s="10"/>
      <c r="P510" s="10"/>
      <c r="AE510" s="10"/>
      <c r="AH510" s="10"/>
      <c r="BB510" s="10"/>
    </row>
    <row r="511" spans="2:54" s="7" customFormat="1" ht="15" customHeight="1" x14ac:dyDescent="0.25">
      <c r="B511" s="18"/>
      <c r="C511" s="10"/>
      <c r="D511" s="337"/>
      <c r="F511" s="10"/>
      <c r="G511" s="18"/>
      <c r="J511" s="18"/>
      <c r="K511" s="318"/>
      <c r="L511" s="318"/>
      <c r="O511" s="10"/>
      <c r="P511" s="10"/>
      <c r="AE511" s="10"/>
      <c r="AH511" s="10"/>
      <c r="BB511" s="10"/>
    </row>
    <row r="512" spans="2:54" s="7" customFormat="1" ht="15" customHeight="1" x14ac:dyDescent="0.25">
      <c r="B512" s="18"/>
      <c r="C512" s="10"/>
      <c r="D512" s="337"/>
      <c r="F512" s="10"/>
      <c r="G512" s="18"/>
      <c r="J512" s="18"/>
      <c r="K512" s="318"/>
      <c r="L512" s="318"/>
      <c r="O512" s="10"/>
      <c r="P512" s="10"/>
      <c r="AE512" s="10"/>
      <c r="AH512" s="10"/>
      <c r="BB512" s="10"/>
    </row>
    <row r="513" spans="2:54" s="7" customFormat="1" ht="15" customHeight="1" x14ac:dyDescent="0.25">
      <c r="B513" s="18"/>
      <c r="C513" s="10"/>
      <c r="D513" s="337"/>
      <c r="F513" s="10"/>
      <c r="G513" s="18"/>
      <c r="J513" s="18"/>
      <c r="K513" s="318"/>
      <c r="L513" s="318"/>
      <c r="O513" s="10"/>
      <c r="P513" s="10"/>
      <c r="AE513" s="10"/>
      <c r="AH513" s="10"/>
      <c r="BB513" s="10"/>
    </row>
    <row r="514" spans="2:54" s="7" customFormat="1" ht="15" customHeight="1" x14ac:dyDescent="0.25">
      <c r="B514" s="18"/>
      <c r="C514" s="10"/>
      <c r="D514" s="337"/>
      <c r="F514" s="10"/>
      <c r="G514" s="18"/>
      <c r="J514" s="18"/>
      <c r="K514" s="318"/>
      <c r="L514" s="318"/>
      <c r="O514" s="10"/>
      <c r="P514" s="10"/>
      <c r="AE514" s="10"/>
      <c r="AH514" s="10"/>
      <c r="BB514" s="10"/>
    </row>
    <row r="515" spans="2:54" s="7" customFormat="1" ht="15" customHeight="1" x14ac:dyDescent="0.25">
      <c r="B515" s="18"/>
      <c r="C515" s="10"/>
      <c r="D515" s="337"/>
      <c r="F515" s="10"/>
      <c r="G515" s="18"/>
      <c r="J515" s="18"/>
      <c r="K515" s="318"/>
      <c r="L515" s="318"/>
      <c r="O515" s="10"/>
      <c r="P515" s="10"/>
      <c r="AE515" s="10"/>
      <c r="AH515" s="10"/>
      <c r="BB515" s="10"/>
    </row>
    <row r="516" spans="2:54" s="7" customFormat="1" ht="15" customHeight="1" x14ac:dyDescent="0.25">
      <c r="B516" s="18"/>
      <c r="C516" s="10"/>
      <c r="D516" s="337"/>
      <c r="F516" s="10"/>
      <c r="G516" s="18"/>
      <c r="J516" s="18"/>
      <c r="K516" s="318"/>
      <c r="L516" s="318"/>
      <c r="O516" s="10"/>
      <c r="P516" s="10"/>
      <c r="AE516" s="10"/>
      <c r="AH516" s="10"/>
      <c r="BB516" s="10"/>
    </row>
    <row r="517" spans="2:54" s="7" customFormat="1" ht="15" customHeight="1" x14ac:dyDescent="0.25">
      <c r="B517" s="18"/>
      <c r="C517" s="10"/>
      <c r="D517" s="337"/>
      <c r="F517" s="10"/>
      <c r="G517" s="18"/>
      <c r="J517" s="18"/>
      <c r="K517" s="318"/>
      <c r="L517" s="318"/>
      <c r="O517" s="10"/>
      <c r="P517" s="10"/>
      <c r="AE517" s="10"/>
      <c r="AH517" s="10"/>
      <c r="BB517" s="10"/>
    </row>
    <row r="518" spans="2:54" s="7" customFormat="1" ht="15" customHeight="1" x14ac:dyDescent="0.25">
      <c r="B518" s="18"/>
      <c r="C518" s="10"/>
      <c r="D518" s="337"/>
      <c r="F518" s="10"/>
      <c r="G518" s="18"/>
      <c r="J518" s="18"/>
      <c r="K518" s="318"/>
      <c r="L518" s="318"/>
      <c r="O518" s="10"/>
      <c r="P518" s="10"/>
      <c r="AE518" s="10"/>
      <c r="AH518" s="10"/>
      <c r="BB518" s="10"/>
    </row>
    <row r="519" spans="2:54" s="7" customFormat="1" ht="15" customHeight="1" x14ac:dyDescent="0.25">
      <c r="B519" s="18"/>
      <c r="C519" s="10"/>
      <c r="D519" s="337"/>
      <c r="F519" s="10"/>
      <c r="G519" s="18"/>
      <c r="J519" s="18"/>
      <c r="K519" s="318"/>
      <c r="L519" s="318"/>
      <c r="O519" s="10"/>
      <c r="P519" s="10"/>
      <c r="AE519" s="10"/>
      <c r="AH519" s="10"/>
      <c r="BB519" s="10"/>
    </row>
    <row r="520" spans="2:54" s="7" customFormat="1" ht="15" customHeight="1" x14ac:dyDescent="0.25">
      <c r="B520" s="18"/>
      <c r="C520" s="10"/>
      <c r="D520" s="337"/>
      <c r="F520" s="10"/>
      <c r="G520" s="18"/>
      <c r="J520" s="18"/>
      <c r="K520" s="318"/>
      <c r="L520" s="318"/>
      <c r="O520" s="10"/>
      <c r="P520" s="10"/>
      <c r="AE520" s="10"/>
      <c r="AH520" s="10"/>
      <c r="BB520" s="10"/>
    </row>
    <row r="521" spans="2:54" s="7" customFormat="1" ht="15" customHeight="1" x14ac:dyDescent="0.25">
      <c r="B521" s="18"/>
      <c r="C521" s="10"/>
      <c r="D521" s="337"/>
      <c r="F521" s="10"/>
      <c r="G521" s="18"/>
      <c r="J521" s="18"/>
      <c r="K521" s="318"/>
      <c r="L521" s="318"/>
      <c r="O521" s="10"/>
      <c r="P521" s="10"/>
      <c r="AE521" s="10"/>
      <c r="AH521" s="10"/>
      <c r="BB521" s="10"/>
    </row>
    <row r="522" spans="2:54" s="7" customFormat="1" ht="15" customHeight="1" x14ac:dyDescent="0.25">
      <c r="B522" s="18"/>
      <c r="C522" s="10"/>
      <c r="D522" s="337"/>
      <c r="F522" s="10"/>
      <c r="G522" s="18"/>
      <c r="J522" s="18"/>
      <c r="K522" s="318"/>
      <c r="L522" s="318"/>
      <c r="O522" s="10"/>
      <c r="P522" s="10"/>
      <c r="AE522" s="10"/>
      <c r="AH522" s="10"/>
      <c r="BB522" s="10"/>
    </row>
    <row r="523" spans="2:54" s="7" customFormat="1" ht="15" customHeight="1" x14ac:dyDescent="0.25">
      <c r="B523" s="18"/>
      <c r="C523" s="10"/>
      <c r="D523" s="337"/>
      <c r="F523" s="10"/>
      <c r="G523" s="18"/>
      <c r="J523" s="18"/>
      <c r="K523" s="318"/>
      <c r="L523" s="318"/>
      <c r="O523" s="10"/>
      <c r="P523" s="10"/>
      <c r="AE523" s="10"/>
      <c r="AH523" s="10"/>
      <c r="BB523" s="10"/>
    </row>
    <row r="524" spans="2:54" s="7" customFormat="1" ht="15" customHeight="1" x14ac:dyDescent="0.25">
      <c r="B524" s="18"/>
      <c r="C524" s="10"/>
      <c r="D524" s="337"/>
      <c r="F524" s="10"/>
      <c r="G524" s="18"/>
      <c r="J524" s="18"/>
      <c r="K524" s="318"/>
      <c r="L524" s="318"/>
      <c r="O524" s="10"/>
      <c r="P524" s="10"/>
      <c r="AE524" s="10"/>
      <c r="AH524" s="10"/>
      <c r="BB524" s="10"/>
    </row>
    <row r="525" spans="2:54" s="7" customFormat="1" ht="15" customHeight="1" x14ac:dyDescent="0.25">
      <c r="B525" s="18"/>
      <c r="C525" s="10"/>
      <c r="D525" s="337"/>
      <c r="F525" s="10"/>
      <c r="G525" s="18"/>
      <c r="J525" s="18"/>
      <c r="K525" s="318"/>
      <c r="L525" s="318"/>
      <c r="O525" s="10"/>
      <c r="P525" s="10"/>
      <c r="AE525" s="10"/>
      <c r="AH525" s="10"/>
      <c r="BB525" s="10"/>
    </row>
    <row r="526" spans="2:54" s="7" customFormat="1" ht="15" customHeight="1" x14ac:dyDescent="0.25">
      <c r="B526" s="18"/>
      <c r="C526" s="10"/>
      <c r="D526" s="337"/>
      <c r="F526" s="10"/>
      <c r="G526" s="18"/>
      <c r="J526" s="18"/>
      <c r="K526" s="318"/>
      <c r="L526" s="318"/>
      <c r="O526" s="10"/>
      <c r="P526" s="10"/>
      <c r="AE526" s="10"/>
      <c r="AH526" s="10"/>
      <c r="BB526" s="10"/>
    </row>
    <row r="527" spans="2:54" s="7" customFormat="1" ht="15" customHeight="1" x14ac:dyDescent="0.25">
      <c r="B527" s="18"/>
      <c r="C527" s="10"/>
      <c r="D527" s="337"/>
      <c r="F527" s="10"/>
      <c r="G527" s="18"/>
      <c r="J527" s="18"/>
      <c r="K527" s="318"/>
      <c r="L527" s="318"/>
      <c r="O527" s="10"/>
      <c r="P527" s="10"/>
      <c r="AE527" s="10"/>
      <c r="AH527" s="10"/>
      <c r="BB527" s="10"/>
    </row>
    <row r="528" spans="2:54" s="7" customFormat="1" ht="15" customHeight="1" x14ac:dyDescent="0.25">
      <c r="B528" s="18"/>
      <c r="C528" s="10"/>
      <c r="D528" s="337"/>
      <c r="F528" s="10"/>
      <c r="G528" s="18"/>
      <c r="J528" s="18"/>
      <c r="K528" s="318"/>
      <c r="L528" s="318"/>
      <c r="O528" s="10"/>
      <c r="P528" s="10"/>
      <c r="AE528" s="10"/>
      <c r="AH528" s="10"/>
      <c r="BB528" s="10"/>
    </row>
    <row r="529" spans="2:54" s="7" customFormat="1" ht="15" customHeight="1" x14ac:dyDescent="0.25">
      <c r="B529" s="18"/>
      <c r="C529" s="10"/>
      <c r="D529" s="337"/>
      <c r="F529" s="10"/>
      <c r="G529" s="18"/>
      <c r="J529" s="18"/>
      <c r="K529" s="318"/>
      <c r="L529" s="318"/>
      <c r="O529" s="10"/>
      <c r="P529" s="10"/>
      <c r="AE529" s="10"/>
      <c r="AH529" s="10"/>
      <c r="BB529" s="10"/>
    </row>
    <row r="530" spans="2:54" s="7" customFormat="1" ht="15" customHeight="1" x14ac:dyDescent="0.25">
      <c r="B530" s="18"/>
      <c r="C530" s="10"/>
      <c r="D530" s="337"/>
      <c r="F530" s="10"/>
      <c r="G530" s="18"/>
      <c r="J530" s="18"/>
      <c r="K530" s="318"/>
      <c r="L530" s="318"/>
      <c r="O530" s="10"/>
      <c r="P530" s="10"/>
      <c r="AE530" s="10"/>
      <c r="AH530" s="10"/>
      <c r="BB530" s="10"/>
    </row>
    <row r="531" spans="2:54" s="7" customFormat="1" ht="15" customHeight="1" x14ac:dyDescent="0.25">
      <c r="B531" s="18"/>
      <c r="C531" s="10"/>
      <c r="D531" s="337"/>
      <c r="F531" s="10"/>
      <c r="G531" s="18"/>
      <c r="J531" s="18"/>
      <c r="K531" s="318"/>
      <c r="L531" s="318"/>
      <c r="O531" s="10"/>
      <c r="P531" s="10"/>
      <c r="AE531" s="10"/>
      <c r="AH531" s="10"/>
      <c r="BB531" s="10"/>
    </row>
    <row r="532" spans="2:54" s="7" customFormat="1" ht="15" customHeight="1" x14ac:dyDescent="0.25">
      <c r="B532" s="18"/>
      <c r="C532" s="10"/>
      <c r="D532" s="337"/>
      <c r="F532" s="10"/>
      <c r="G532" s="18"/>
      <c r="J532" s="18"/>
      <c r="K532" s="318"/>
      <c r="L532" s="318"/>
      <c r="O532" s="10"/>
      <c r="P532" s="10"/>
      <c r="AE532" s="10"/>
      <c r="AH532" s="10"/>
      <c r="BB532" s="10"/>
    </row>
    <row r="533" spans="2:54" s="7" customFormat="1" ht="15" customHeight="1" x14ac:dyDescent="0.25">
      <c r="B533" s="18"/>
      <c r="C533" s="10"/>
      <c r="D533" s="337"/>
      <c r="F533" s="10"/>
      <c r="G533" s="18"/>
      <c r="J533" s="18"/>
      <c r="K533" s="318"/>
      <c r="L533" s="318"/>
      <c r="O533" s="10"/>
      <c r="P533" s="10"/>
      <c r="AE533" s="10"/>
      <c r="AH533" s="10"/>
      <c r="BB533" s="10"/>
    </row>
    <row r="534" spans="2:54" s="7" customFormat="1" ht="15" customHeight="1" x14ac:dyDescent="0.25">
      <c r="B534" s="18"/>
      <c r="C534" s="10"/>
      <c r="D534" s="337"/>
      <c r="F534" s="10"/>
      <c r="G534" s="18"/>
      <c r="J534" s="18"/>
      <c r="K534" s="318"/>
      <c r="L534" s="318"/>
      <c r="O534" s="10"/>
      <c r="P534" s="10"/>
      <c r="AE534" s="10"/>
      <c r="AH534" s="10"/>
      <c r="BB534" s="10"/>
    </row>
    <row r="535" spans="2:54" s="7" customFormat="1" ht="15" customHeight="1" x14ac:dyDescent="0.25">
      <c r="B535" s="18"/>
      <c r="C535" s="10"/>
      <c r="D535" s="337"/>
      <c r="F535" s="10"/>
      <c r="G535" s="18"/>
      <c r="J535" s="18"/>
      <c r="K535" s="318"/>
      <c r="L535" s="318"/>
      <c r="O535" s="10"/>
      <c r="P535" s="10"/>
      <c r="AE535" s="10"/>
      <c r="AH535" s="10"/>
      <c r="BB535" s="10"/>
    </row>
    <row r="536" spans="2:54" s="7" customFormat="1" ht="15" customHeight="1" x14ac:dyDescent="0.25">
      <c r="B536" s="18"/>
      <c r="C536" s="10"/>
      <c r="D536" s="337"/>
      <c r="F536" s="10"/>
      <c r="G536" s="18"/>
      <c r="J536" s="18"/>
      <c r="K536" s="318"/>
      <c r="L536" s="318"/>
      <c r="O536" s="10"/>
      <c r="P536" s="10"/>
      <c r="AE536" s="10"/>
      <c r="AH536" s="10"/>
      <c r="BB536" s="10"/>
    </row>
    <row r="537" spans="2:54" s="7" customFormat="1" ht="15" customHeight="1" x14ac:dyDescent="0.25">
      <c r="B537" s="18"/>
      <c r="C537" s="10"/>
      <c r="D537" s="337"/>
      <c r="F537" s="10"/>
      <c r="G537" s="18"/>
      <c r="J537" s="18"/>
      <c r="K537" s="318"/>
      <c r="L537" s="318"/>
      <c r="O537" s="10"/>
      <c r="P537" s="10"/>
      <c r="AE537" s="10"/>
      <c r="AH537" s="10"/>
      <c r="BB537" s="10"/>
    </row>
    <row r="538" spans="2:54" s="7" customFormat="1" ht="15" customHeight="1" x14ac:dyDescent="0.25">
      <c r="B538" s="18"/>
      <c r="C538" s="10"/>
      <c r="D538" s="337"/>
      <c r="F538" s="10"/>
      <c r="G538" s="18"/>
      <c r="J538" s="18"/>
      <c r="K538" s="318"/>
      <c r="L538" s="318"/>
      <c r="O538" s="10"/>
      <c r="P538" s="10"/>
      <c r="AE538" s="10"/>
      <c r="AH538" s="10"/>
      <c r="BB538" s="10"/>
    </row>
    <row r="539" spans="2:54" s="7" customFormat="1" ht="15" customHeight="1" x14ac:dyDescent="0.25">
      <c r="B539" s="18"/>
      <c r="C539" s="10"/>
      <c r="D539" s="337"/>
      <c r="F539" s="10"/>
      <c r="G539" s="18"/>
      <c r="J539" s="18"/>
      <c r="K539" s="318"/>
      <c r="L539" s="318"/>
      <c r="O539" s="10"/>
      <c r="P539" s="10"/>
      <c r="AE539" s="10"/>
      <c r="AH539" s="10"/>
      <c r="BB539" s="10"/>
    </row>
    <row r="540" spans="2:54" s="7" customFormat="1" ht="15" customHeight="1" x14ac:dyDescent="0.25">
      <c r="B540" s="18"/>
      <c r="C540" s="10"/>
      <c r="D540" s="337"/>
      <c r="F540" s="10"/>
      <c r="G540" s="18"/>
      <c r="J540" s="18"/>
      <c r="K540" s="318"/>
      <c r="L540" s="318"/>
      <c r="O540" s="10"/>
      <c r="P540" s="10"/>
      <c r="AE540" s="10"/>
      <c r="AH540" s="10"/>
      <c r="BB540" s="10"/>
    </row>
    <row r="541" spans="2:54" s="7" customFormat="1" ht="15" customHeight="1" x14ac:dyDescent="0.25">
      <c r="B541" s="18"/>
      <c r="C541" s="10"/>
      <c r="D541" s="337"/>
      <c r="F541" s="10"/>
      <c r="G541" s="18"/>
      <c r="J541" s="18"/>
      <c r="K541" s="318"/>
      <c r="L541" s="318"/>
      <c r="O541" s="10"/>
      <c r="P541" s="10"/>
      <c r="AE541" s="10"/>
      <c r="AH541" s="10"/>
      <c r="BB541" s="10"/>
    </row>
    <row r="542" spans="2:54" s="7" customFormat="1" ht="15" customHeight="1" x14ac:dyDescent="0.25">
      <c r="B542" s="18"/>
      <c r="C542" s="10"/>
      <c r="D542" s="337"/>
      <c r="F542" s="10"/>
      <c r="G542" s="18"/>
      <c r="J542" s="18"/>
      <c r="K542" s="318"/>
      <c r="L542" s="318"/>
      <c r="O542" s="10"/>
      <c r="P542" s="10"/>
      <c r="AE542" s="10"/>
      <c r="AH542" s="10"/>
      <c r="BB542" s="10"/>
    </row>
    <row r="543" spans="2:54" s="7" customFormat="1" ht="15" customHeight="1" x14ac:dyDescent="0.25">
      <c r="B543" s="18"/>
      <c r="C543" s="10"/>
      <c r="D543" s="337"/>
      <c r="F543" s="10"/>
      <c r="G543" s="18"/>
      <c r="J543" s="18"/>
      <c r="K543" s="318"/>
      <c r="L543" s="318"/>
      <c r="O543" s="10"/>
      <c r="P543" s="10"/>
      <c r="AE543" s="10"/>
      <c r="AH543" s="10"/>
      <c r="BB543" s="10"/>
    </row>
    <row r="544" spans="2:54" s="7" customFormat="1" ht="15" customHeight="1" x14ac:dyDescent="0.25">
      <c r="B544" s="18"/>
      <c r="C544" s="10"/>
      <c r="D544" s="337"/>
      <c r="F544" s="10"/>
      <c r="G544" s="18"/>
      <c r="J544" s="18"/>
      <c r="K544" s="318"/>
      <c r="L544" s="318"/>
      <c r="O544" s="10"/>
      <c r="P544" s="10"/>
      <c r="AE544" s="10"/>
      <c r="AH544" s="10"/>
      <c r="BB544" s="10"/>
    </row>
    <row r="545" spans="2:54" s="7" customFormat="1" ht="15" customHeight="1" x14ac:dyDescent="0.25">
      <c r="B545" s="18"/>
      <c r="C545" s="10"/>
      <c r="D545" s="337"/>
      <c r="F545" s="10"/>
      <c r="G545" s="18"/>
      <c r="J545" s="18"/>
      <c r="K545" s="318"/>
      <c r="L545" s="318"/>
      <c r="O545" s="10"/>
      <c r="P545" s="10"/>
      <c r="AE545" s="10"/>
      <c r="AH545" s="10"/>
      <c r="BB545" s="10"/>
    </row>
    <row r="546" spans="2:54" s="7" customFormat="1" ht="15" customHeight="1" x14ac:dyDescent="0.25">
      <c r="B546" s="18"/>
      <c r="C546" s="10"/>
      <c r="D546" s="337"/>
      <c r="F546" s="10"/>
      <c r="G546" s="18"/>
      <c r="J546" s="18"/>
      <c r="K546" s="318"/>
      <c r="L546" s="318"/>
      <c r="O546" s="10"/>
      <c r="P546" s="10"/>
      <c r="AE546" s="10"/>
      <c r="AH546" s="10"/>
      <c r="BB546" s="10"/>
    </row>
    <row r="547" spans="2:54" s="7" customFormat="1" ht="15" customHeight="1" x14ac:dyDescent="0.25">
      <c r="B547" s="18"/>
      <c r="C547" s="10"/>
      <c r="D547" s="337"/>
      <c r="F547" s="10"/>
      <c r="G547" s="18"/>
      <c r="J547" s="18"/>
      <c r="K547" s="318"/>
      <c r="L547" s="318"/>
      <c r="O547" s="10"/>
      <c r="P547" s="10"/>
      <c r="AE547" s="10"/>
      <c r="AH547" s="10"/>
      <c r="BB547" s="10"/>
    </row>
    <row r="548" spans="2:54" s="7" customFormat="1" ht="15" customHeight="1" x14ac:dyDescent="0.25">
      <c r="B548" s="18"/>
      <c r="C548" s="10"/>
      <c r="D548" s="337"/>
      <c r="F548" s="10"/>
      <c r="G548" s="18"/>
      <c r="J548" s="18"/>
      <c r="K548" s="318"/>
      <c r="L548" s="318"/>
      <c r="O548" s="10"/>
      <c r="P548" s="10"/>
      <c r="AE548" s="10"/>
      <c r="AH548" s="10"/>
      <c r="BB548" s="10"/>
    </row>
    <row r="549" spans="2:54" s="7" customFormat="1" ht="15" customHeight="1" x14ac:dyDescent="0.25">
      <c r="B549" s="18"/>
      <c r="C549" s="10"/>
      <c r="D549" s="337"/>
      <c r="F549" s="10"/>
      <c r="G549" s="18"/>
      <c r="J549" s="18"/>
      <c r="K549" s="318"/>
      <c r="L549" s="318"/>
      <c r="O549" s="10"/>
      <c r="P549" s="10"/>
      <c r="AE549" s="10"/>
      <c r="AH549" s="10"/>
      <c r="BB549" s="10"/>
    </row>
    <row r="550" spans="2:54" s="7" customFormat="1" ht="15" customHeight="1" x14ac:dyDescent="0.25">
      <c r="B550" s="18"/>
      <c r="C550" s="10"/>
      <c r="D550" s="337"/>
      <c r="F550" s="10"/>
      <c r="G550" s="18"/>
      <c r="J550" s="18"/>
      <c r="K550" s="318"/>
      <c r="L550" s="318"/>
      <c r="O550" s="10"/>
      <c r="P550" s="10"/>
      <c r="AE550" s="10"/>
      <c r="AH550" s="10"/>
      <c r="BB550" s="10"/>
    </row>
    <row r="551" spans="2:54" s="7" customFormat="1" ht="15" customHeight="1" x14ac:dyDescent="0.25">
      <c r="B551" s="18"/>
      <c r="C551" s="10"/>
      <c r="D551" s="337"/>
      <c r="F551" s="10"/>
      <c r="G551" s="18"/>
      <c r="J551" s="18"/>
      <c r="K551" s="318"/>
      <c r="L551" s="318"/>
      <c r="O551" s="10"/>
      <c r="P551" s="10"/>
      <c r="AE551" s="10"/>
      <c r="AH551" s="10"/>
      <c r="BB551" s="10"/>
    </row>
    <row r="552" spans="2:54" s="7" customFormat="1" ht="15" customHeight="1" x14ac:dyDescent="0.25">
      <c r="B552" s="18"/>
      <c r="C552" s="10"/>
      <c r="D552" s="337"/>
      <c r="F552" s="10"/>
      <c r="G552" s="18"/>
      <c r="J552" s="18"/>
      <c r="K552" s="318"/>
      <c r="L552" s="318"/>
      <c r="O552" s="10"/>
      <c r="P552" s="10"/>
      <c r="AE552" s="10"/>
      <c r="AH552" s="10"/>
      <c r="BB552" s="10"/>
    </row>
    <row r="553" spans="2:54" s="7" customFormat="1" ht="15" customHeight="1" x14ac:dyDescent="0.25">
      <c r="B553" s="18"/>
      <c r="C553" s="10"/>
      <c r="D553" s="337"/>
      <c r="F553" s="10"/>
      <c r="G553" s="18"/>
      <c r="J553" s="18"/>
      <c r="K553" s="318"/>
      <c r="L553" s="318"/>
      <c r="O553" s="10"/>
      <c r="P553" s="10"/>
      <c r="AE553" s="10"/>
      <c r="AH553" s="10"/>
      <c r="BB553" s="10"/>
    </row>
    <row r="554" spans="2:54" s="7" customFormat="1" ht="15" customHeight="1" x14ac:dyDescent="0.25">
      <c r="B554" s="18"/>
      <c r="C554" s="10"/>
      <c r="D554" s="337"/>
      <c r="F554" s="10"/>
      <c r="G554" s="18"/>
      <c r="J554" s="18"/>
      <c r="K554" s="318"/>
      <c r="L554" s="318"/>
      <c r="O554" s="10"/>
      <c r="P554" s="10"/>
      <c r="AE554" s="10"/>
      <c r="AH554" s="10"/>
      <c r="BB554" s="10"/>
    </row>
    <row r="555" spans="2:54" s="7" customFormat="1" ht="15" customHeight="1" x14ac:dyDescent="0.25">
      <c r="B555" s="18"/>
      <c r="C555" s="10"/>
      <c r="D555" s="337"/>
      <c r="F555" s="10"/>
      <c r="G555" s="18"/>
      <c r="J555" s="18"/>
      <c r="K555" s="318"/>
      <c r="L555" s="318"/>
      <c r="O555" s="10"/>
      <c r="P555" s="10"/>
      <c r="AE555" s="10"/>
      <c r="AH555" s="10"/>
      <c r="BB555" s="10"/>
    </row>
    <row r="556" spans="2:54" s="7" customFormat="1" ht="15" customHeight="1" x14ac:dyDescent="0.25">
      <c r="B556" s="18"/>
      <c r="C556" s="10"/>
      <c r="D556" s="337"/>
      <c r="F556" s="10"/>
      <c r="G556" s="18"/>
      <c r="J556" s="18"/>
      <c r="K556" s="318"/>
      <c r="L556" s="318"/>
      <c r="O556" s="10"/>
      <c r="P556" s="10"/>
      <c r="AE556" s="10"/>
      <c r="AH556" s="10"/>
      <c r="BB556" s="10"/>
    </row>
    <row r="557" spans="2:54" s="7" customFormat="1" ht="15" customHeight="1" x14ac:dyDescent="0.25">
      <c r="B557" s="18"/>
      <c r="C557" s="10"/>
      <c r="D557" s="337"/>
      <c r="F557" s="10"/>
      <c r="G557" s="18"/>
      <c r="J557" s="18"/>
      <c r="K557" s="318"/>
      <c r="L557" s="318"/>
      <c r="O557" s="10"/>
      <c r="P557" s="10"/>
      <c r="AE557" s="10"/>
      <c r="AH557" s="10"/>
      <c r="BB557" s="10"/>
    </row>
    <row r="558" spans="2:54" s="7" customFormat="1" ht="15" customHeight="1" x14ac:dyDescent="0.25">
      <c r="B558" s="18"/>
      <c r="C558" s="10"/>
      <c r="D558" s="337"/>
      <c r="F558" s="10"/>
      <c r="G558" s="18"/>
      <c r="J558" s="18"/>
      <c r="K558" s="318"/>
      <c r="L558" s="318"/>
      <c r="O558" s="10"/>
      <c r="P558" s="10"/>
      <c r="AE558" s="10"/>
      <c r="AH558" s="10"/>
      <c r="BB558" s="10"/>
    </row>
    <row r="559" spans="2:54" s="7" customFormat="1" ht="15" customHeight="1" x14ac:dyDescent="0.25">
      <c r="B559" s="18"/>
      <c r="C559" s="10"/>
      <c r="D559" s="337"/>
      <c r="F559" s="10"/>
      <c r="G559" s="18"/>
      <c r="J559" s="18"/>
      <c r="K559" s="318"/>
      <c r="L559" s="318"/>
      <c r="O559" s="10"/>
      <c r="P559" s="10"/>
      <c r="AE559" s="10"/>
      <c r="AH559" s="10"/>
      <c r="BB559" s="10"/>
    </row>
    <row r="560" spans="2:54" s="7" customFormat="1" ht="15" customHeight="1" x14ac:dyDescent="0.25">
      <c r="B560" s="18"/>
      <c r="C560" s="10"/>
      <c r="D560" s="337"/>
      <c r="F560" s="10"/>
      <c r="G560" s="18"/>
      <c r="J560" s="18"/>
      <c r="K560" s="318"/>
      <c r="L560" s="318"/>
      <c r="O560" s="10"/>
      <c r="P560" s="10"/>
      <c r="AE560" s="10"/>
      <c r="AH560" s="10"/>
      <c r="BB560" s="10"/>
    </row>
    <row r="561" spans="2:54" s="7" customFormat="1" ht="15" customHeight="1" x14ac:dyDescent="0.25">
      <c r="B561" s="18"/>
      <c r="C561" s="10"/>
      <c r="D561" s="337"/>
      <c r="F561" s="10"/>
      <c r="G561" s="18"/>
      <c r="J561" s="18"/>
      <c r="K561" s="318"/>
      <c r="L561" s="318"/>
      <c r="O561" s="10"/>
      <c r="P561" s="10"/>
      <c r="AE561" s="10"/>
      <c r="AH561" s="10"/>
      <c r="BB561" s="10"/>
    </row>
    <row r="562" spans="2:54" s="7" customFormat="1" ht="15" customHeight="1" x14ac:dyDescent="0.25">
      <c r="B562" s="18"/>
      <c r="C562" s="10"/>
      <c r="D562" s="337"/>
      <c r="F562" s="10"/>
      <c r="G562" s="18"/>
      <c r="J562" s="18"/>
      <c r="K562" s="318"/>
      <c r="L562" s="318"/>
      <c r="O562" s="10"/>
      <c r="P562" s="10"/>
      <c r="AE562" s="10"/>
      <c r="AH562" s="10"/>
      <c r="BB562" s="10"/>
    </row>
    <row r="563" spans="2:54" s="7" customFormat="1" ht="15" customHeight="1" x14ac:dyDescent="0.25">
      <c r="B563" s="18"/>
      <c r="C563" s="10"/>
      <c r="D563" s="337"/>
      <c r="F563" s="10"/>
      <c r="G563" s="18"/>
      <c r="J563" s="18"/>
      <c r="K563" s="318"/>
      <c r="L563" s="318"/>
      <c r="O563" s="10"/>
      <c r="P563" s="10"/>
      <c r="AE563" s="10"/>
      <c r="AH563" s="10"/>
      <c r="BB563" s="10"/>
    </row>
    <row r="564" spans="2:54" s="7" customFormat="1" ht="15" customHeight="1" x14ac:dyDescent="0.25">
      <c r="B564" s="18"/>
      <c r="C564" s="10"/>
      <c r="D564" s="337"/>
      <c r="F564" s="10"/>
      <c r="G564" s="18"/>
      <c r="J564" s="18"/>
      <c r="K564" s="318"/>
      <c r="L564" s="318"/>
      <c r="O564" s="10"/>
      <c r="P564" s="10"/>
      <c r="AE564" s="10"/>
      <c r="AH564" s="10"/>
      <c r="BB564" s="10"/>
    </row>
    <row r="565" spans="2:54" s="7" customFormat="1" ht="15" customHeight="1" x14ac:dyDescent="0.25">
      <c r="B565" s="18"/>
      <c r="C565" s="10"/>
      <c r="D565" s="337"/>
      <c r="F565" s="10"/>
      <c r="G565" s="18"/>
      <c r="J565" s="18"/>
      <c r="K565" s="318"/>
      <c r="L565" s="318"/>
      <c r="O565" s="10"/>
      <c r="P565" s="10"/>
      <c r="AE565" s="10"/>
      <c r="AH565" s="10"/>
      <c r="BB565" s="10"/>
    </row>
    <row r="566" spans="2:54" s="7" customFormat="1" ht="15" customHeight="1" x14ac:dyDescent="0.25">
      <c r="B566" s="18"/>
      <c r="C566" s="10"/>
      <c r="D566" s="337"/>
      <c r="F566" s="10"/>
      <c r="G566" s="18"/>
      <c r="J566" s="18"/>
      <c r="K566" s="318"/>
      <c r="L566" s="318"/>
      <c r="O566" s="10"/>
      <c r="P566" s="10"/>
      <c r="AE566" s="10"/>
      <c r="AH566" s="10"/>
      <c r="BB566" s="10"/>
    </row>
    <row r="567" spans="2:54" s="7" customFormat="1" ht="15" customHeight="1" x14ac:dyDescent="0.25">
      <c r="B567" s="18"/>
      <c r="C567" s="10"/>
      <c r="D567" s="337"/>
      <c r="F567" s="10"/>
      <c r="G567" s="18"/>
      <c r="J567" s="18"/>
      <c r="K567" s="318"/>
      <c r="L567" s="318"/>
      <c r="O567" s="10"/>
      <c r="P567" s="10"/>
      <c r="AE567" s="10"/>
      <c r="AH567" s="10"/>
      <c r="BB567" s="10"/>
    </row>
    <row r="568" spans="2:54" s="7" customFormat="1" ht="15" customHeight="1" x14ac:dyDescent="0.25">
      <c r="B568" s="18"/>
      <c r="C568" s="10"/>
      <c r="D568" s="337"/>
      <c r="F568" s="10"/>
      <c r="G568" s="18"/>
      <c r="J568" s="18"/>
      <c r="K568" s="318"/>
      <c r="L568" s="318"/>
      <c r="O568" s="10"/>
      <c r="P568" s="10"/>
      <c r="AE568" s="10"/>
      <c r="AH568" s="10"/>
      <c r="BB568" s="10"/>
    </row>
    <row r="569" spans="2:54" s="7" customFormat="1" ht="15" customHeight="1" x14ac:dyDescent="0.25">
      <c r="B569" s="18"/>
      <c r="C569" s="10"/>
      <c r="D569" s="337"/>
      <c r="F569" s="10"/>
      <c r="G569" s="18"/>
      <c r="J569" s="18"/>
      <c r="K569" s="318"/>
      <c r="L569" s="318"/>
      <c r="O569" s="10"/>
      <c r="P569" s="10"/>
      <c r="AE569" s="10"/>
      <c r="AH569" s="10"/>
      <c r="BB569" s="10"/>
    </row>
    <row r="570" spans="2:54" s="7" customFormat="1" ht="15" customHeight="1" x14ac:dyDescent="0.25">
      <c r="B570" s="18"/>
      <c r="C570" s="10"/>
      <c r="D570" s="337"/>
      <c r="F570" s="10"/>
      <c r="G570" s="18"/>
      <c r="J570" s="18"/>
      <c r="K570" s="318"/>
      <c r="L570" s="318"/>
      <c r="O570" s="10"/>
      <c r="P570" s="10"/>
      <c r="AE570" s="10"/>
      <c r="AH570" s="10"/>
      <c r="BB570" s="10"/>
    </row>
    <row r="571" spans="2:54" s="7" customFormat="1" ht="15" customHeight="1" x14ac:dyDescent="0.25">
      <c r="B571" s="18"/>
      <c r="C571" s="10"/>
      <c r="D571" s="337"/>
      <c r="F571" s="10"/>
      <c r="G571" s="18"/>
      <c r="J571" s="18"/>
      <c r="K571" s="318"/>
      <c r="L571" s="318"/>
      <c r="O571" s="10"/>
      <c r="P571" s="10"/>
      <c r="AE571" s="10"/>
      <c r="AH571" s="10"/>
      <c r="BB571" s="10"/>
    </row>
    <row r="572" spans="2:54" s="7" customFormat="1" ht="15" customHeight="1" x14ac:dyDescent="0.25">
      <c r="B572" s="18"/>
      <c r="C572" s="10"/>
      <c r="D572" s="337"/>
      <c r="F572" s="10"/>
      <c r="G572" s="18"/>
      <c r="J572" s="18"/>
      <c r="K572" s="318"/>
      <c r="L572" s="318"/>
      <c r="O572" s="10"/>
      <c r="P572" s="10"/>
      <c r="AE572" s="10"/>
      <c r="AH572" s="10"/>
      <c r="BB572" s="10"/>
    </row>
    <row r="573" spans="2:54" s="7" customFormat="1" ht="15" customHeight="1" x14ac:dyDescent="0.25">
      <c r="B573" s="18"/>
      <c r="C573" s="10"/>
      <c r="D573" s="337"/>
      <c r="F573" s="10"/>
      <c r="G573" s="18"/>
      <c r="J573" s="18"/>
      <c r="K573" s="318"/>
      <c r="L573" s="318"/>
      <c r="O573" s="10"/>
      <c r="P573" s="10"/>
      <c r="AE573" s="10"/>
      <c r="AH573" s="10"/>
      <c r="BB573" s="10"/>
    </row>
    <row r="574" spans="2:54" s="7" customFormat="1" ht="15" customHeight="1" x14ac:dyDescent="0.25">
      <c r="C574" s="10"/>
      <c r="D574" s="337"/>
      <c r="F574" s="10"/>
      <c r="L574" s="9"/>
      <c r="O574" s="10"/>
      <c r="P574" s="10"/>
      <c r="AE574" s="10"/>
      <c r="AH574" s="10"/>
      <c r="BB574" s="10"/>
    </row>
    <row r="575" spans="2:54" s="7" customFormat="1" ht="15" customHeight="1" x14ac:dyDescent="0.25">
      <c r="C575" s="10"/>
      <c r="D575" s="337"/>
      <c r="F575" s="10"/>
      <c r="L575" s="9"/>
      <c r="O575" s="10"/>
      <c r="P575" s="10"/>
      <c r="AE575" s="10"/>
      <c r="AH575" s="10"/>
      <c r="BB575" s="10"/>
    </row>
    <row r="576" spans="2:54" s="7" customFormat="1" ht="15" customHeight="1" x14ac:dyDescent="0.25">
      <c r="C576" s="10"/>
      <c r="D576" s="337"/>
      <c r="F576" s="10"/>
      <c r="L576" s="9"/>
      <c r="O576" s="10"/>
      <c r="P576" s="10"/>
      <c r="AE576" s="10"/>
      <c r="AH576" s="10"/>
      <c r="BB576" s="10"/>
    </row>
    <row r="577" spans="3:54" s="7" customFormat="1" ht="15" customHeight="1" x14ac:dyDescent="0.25">
      <c r="C577" s="10"/>
      <c r="D577" s="337"/>
      <c r="F577" s="10"/>
      <c r="L577" s="9"/>
      <c r="O577" s="10"/>
      <c r="P577" s="10"/>
      <c r="AE577" s="10"/>
      <c r="AH577" s="10"/>
      <c r="BB577" s="10"/>
    </row>
    <row r="578" spans="3:54" s="7" customFormat="1" ht="15" customHeight="1" x14ac:dyDescent="0.25">
      <c r="C578" s="10"/>
      <c r="D578" s="337"/>
      <c r="F578" s="10"/>
      <c r="L578" s="9"/>
      <c r="O578" s="10"/>
      <c r="P578" s="10"/>
      <c r="AE578" s="10"/>
      <c r="AH578" s="10"/>
      <c r="BB578" s="10"/>
    </row>
    <row r="579" spans="3:54" s="7" customFormat="1" ht="15" customHeight="1" x14ac:dyDescent="0.25">
      <c r="C579" s="10"/>
      <c r="D579" s="337"/>
      <c r="F579" s="10"/>
      <c r="L579" s="9"/>
      <c r="O579" s="10"/>
      <c r="P579" s="10"/>
      <c r="AE579" s="10"/>
      <c r="AH579" s="10"/>
      <c r="BB579" s="10"/>
    </row>
    <row r="580" spans="3:54" s="7" customFormat="1" ht="15" customHeight="1" x14ac:dyDescent="0.25">
      <c r="C580" s="10"/>
      <c r="D580" s="337"/>
      <c r="F580" s="10"/>
      <c r="L580" s="9"/>
      <c r="O580" s="10"/>
      <c r="P580" s="10"/>
      <c r="AE580" s="10"/>
      <c r="AH580" s="10"/>
      <c r="BB580" s="10"/>
    </row>
    <row r="581" spans="3:54" s="7" customFormat="1" ht="15" customHeight="1" x14ac:dyDescent="0.25">
      <c r="C581" s="10"/>
      <c r="D581" s="337"/>
      <c r="F581" s="10"/>
      <c r="L581" s="9"/>
      <c r="O581" s="10"/>
      <c r="P581" s="10"/>
      <c r="AE581" s="10"/>
      <c r="AH581" s="10"/>
      <c r="BB581" s="10"/>
    </row>
    <row r="582" spans="3:54" s="7" customFormat="1" ht="15" customHeight="1" x14ac:dyDescent="0.25">
      <c r="C582" s="10"/>
      <c r="D582" s="337"/>
      <c r="F582" s="10"/>
      <c r="L582" s="9"/>
      <c r="O582" s="10"/>
      <c r="P582" s="10"/>
      <c r="AE582" s="10"/>
      <c r="AH582" s="10"/>
      <c r="BB582" s="10"/>
    </row>
    <row r="583" spans="3:54" s="7" customFormat="1" ht="15" customHeight="1" x14ac:dyDescent="0.25">
      <c r="C583" s="10"/>
      <c r="D583" s="337"/>
      <c r="F583" s="10"/>
      <c r="L583" s="9"/>
      <c r="O583" s="10"/>
      <c r="P583" s="10"/>
      <c r="AE583" s="10"/>
      <c r="AH583" s="10"/>
      <c r="BB583" s="10"/>
    </row>
    <row r="584" spans="3:54" s="7" customFormat="1" ht="15" customHeight="1" x14ac:dyDescent="0.25">
      <c r="C584" s="10"/>
      <c r="D584" s="337"/>
      <c r="F584" s="10"/>
      <c r="L584" s="9"/>
      <c r="O584" s="10"/>
      <c r="P584" s="10"/>
      <c r="AE584" s="10"/>
      <c r="AH584" s="10"/>
      <c r="BB584" s="10"/>
    </row>
    <row r="585" spans="3:54" s="7" customFormat="1" ht="15" customHeight="1" x14ac:dyDescent="0.25">
      <c r="C585" s="10"/>
      <c r="D585" s="337"/>
      <c r="F585" s="10"/>
      <c r="L585" s="9"/>
      <c r="O585" s="10"/>
      <c r="P585" s="10"/>
      <c r="AE585" s="10"/>
      <c r="AH585" s="10"/>
      <c r="BB585" s="10"/>
    </row>
    <row r="586" spans="3:54" s="7" customFormat="1" ht="15" customHeight="1" x14ac:dyDescent="0.25">
      <c r="C586" s="10"/>
      <c r="D586" s="337"/>
      <c r="F586" s="10"/>
      <c r="L586" s="9"/>
      <c r="O586" s="10"/>
      <c r="P586" s="10"/>
      <c r="AE586" s="10"/>
      <c r="AH586" s="10"/>
      <c r="BB586" s="10"/>
    </row>
    <row r="587" spans="3:54" s="7" customFormat="1" ht="15" customHeight="1" x14ac:dyDescent="0.25">
      <c r="C587" s="10"/>
      <c r="D587" s="337"/>
      <c r="F587" s="10"/>
      <c r="L587" s="9"/>
      <c r="O587" s="10"/>
      <c r="P587" s="10"/>
      <c r="AE587" s="10"/>
      <c r="AH587" s="10"/>
      <c r="BB587" s="10"/>
    </row>
    <row r="588" spans="3:54" s="7" customFormat="1" ht="15" customHeight="1" x14ac:dyDescent="0.25">
      <c r="C588" s="10"/>
      <c r="D588" s="337"/>
      <c r="F588" s="10"/>
      <c r="L588" s="9"/>
      <c r="O588" s="10"/>
      <c r="P588" s="10"/>
      <c r="AE588" s="10"/>
      <c r="AH588" s="10"/>
      <c r="BB588" s="10"/>
    </row>
    <row r="589" spans="3:54" s="7" customFormat="1" ht="15" customHeight="1" x14ac:dyDescent="0.25">
      <c r="C589" s="10"/>
      <c r="D589" s="337"/>
      <c r="F589" s="10"/>
      <c r="L589" s="9"/>
      <c r="O589" s="10"/>
      <c r="P589" s="10"/>
      <c r="AE589" s="10"/>
      <c r="AH589" s="10"/>
      <c r="BB589" s="10"/>
    </row>
    <row r="590" spans="3:54" s="7" customFormat="1" ht="15" customHeight="1" x14ac:dyDescent="0.25">
      <c r="C590" s="10"/>
      <c r="D590" s="337"/>
      <c r="F590" s="10"/>
      <c r="L590" s="9"/>
      <c r="O590" s="10"/>
      <c r="P590" s="10"/>
      <c r="AE590" s="10"/>
      <c r="AH590" s="10"/>
      <c r="BB590" s="10"/>
    </row>
    <row r="591" spans="3:54" s="7" customFormat="1" ht="15" customHeight="1" x14ac:dyDescent="0.25">
      <c r="C591" s="10"/>
      <c r="D591" s="337"/>
      <c r="F591" s="10"/>
      <c r="L591" s="9"/>
      <c r="O591" s="10"/>
      <c r="P591" s="10"/>
      <c r="AE591" s="10"/>
      <c r="AH591" s="10"/>
      <c r="BB591" s="10"/>
    </row>
    <row r="592" spans="3:54" s="7" customFormat="1" ht="15" customHeight="1" x14ac:dyDescent="0.25">
      <c r="C592" s="10"/>
      <c r="D592" s="337"/>
      <c r="F592" s="10"/>
      <c r="L592" s="9"/>
      <c r="O592" s="10"/>
      <c r="P592" s="10"/>
      <c r="AE592" s="10"/>
      <c r="AH592" s="10"/>
      <c r="BB592" s="10"/>
    </row>
    <row r="593" spans="3:54" s="7" customFormat="1" ht="15" customHeight="1" x14ac:dyDescent="0.25">
      <c r="C593" s="10"/>
      <c r="D593" s="337"/>
      <c r="F593" s="10"/>
      <c r="L593" s="9"/>
      <c r="O593" s="10"/>
      <c r="P593" s="10"/>
      <c r="AE593" s="10"/>
      <c r="AH593" s="10"/>
      <c r="BB593" s="10"/>
    </row>
    <row r="594" spans="3:54" s="7" customFormat="1" ht="15" customHeight="1" x14ac:dyDescent="0.25">
      <c r="C594" s="10"/>
      <c r="D594" s="337"/>
      <c r="F594" s="10"/>
      <c r="L594" s="9"/>
      <c r="O594" s="10"/>
      <c r="P594" s="10"/>
      <c r="AE594" s="10"/>
      <c r="AH594" s="10"/>
      <c r="BB594" s="10"/>
    </row>
    <row r="595" spans="3:54" s="7" customFormat="1" ht="15" customHeight="1" x14ac:dyDescent="0.25">
      <c r="C595" s="10"/>
      <c r="D595" s="337"/>
      <c r="F595" s="10"/>
      <c r="L595" s="9"/>
      <c r="O595" s="10"/>
      <c r="P595" s="10"/>
      <c r="AE595" s="10"/>
      <c r="AH595" s="10"/>
      <c r="BB595" s="10"/>
    </row>
    <row r="596" spans="3:54" s="7" customFormat="1" ht="15" customHeight="1" x14ac:dyDescent="0.25">
      <c r="C596" s="10"/>
      <c r="D596" s="337"/>
      <c r="F596" s="10"/>
      <c r="L596" s="9"/>
      <c r="O596" s="10"/>
      <c r="P596" s="10"/>
      <c r="AE596" s="10"/>
      <c r="AH596" s="10"/>
      <c r="BB596" s="10"/>
    </row>
    <row r="597" spans="3:54" s="7" customFormat="1" ht="15" customHeight="1" x14ac:dyDescent="0.25">
      <c r="C597" s="10"/>
      <c r="D597" s="337"/>
      <c r="F597" s="10"/>
      <c r="L597" s="9"/>
      <c r="O597" s="10"/>
      <c r="P597" s="10"/>
      <c r="AE597" s="10"/>
      <c r="AH597" s="10"/>
      <c r="BB597" s="10"/>
    </row>
    <row r="598" spans="3:54" s="7" customFormat="1" ht="15" customHeight="1" x14ac:dyDescent="0.25">
      <c r="C598" s="10"/>
      <c r="D598" s="337"/>
      <c r="F598" s="10"/>
      <c r="L598" s="9"/>
      <c r="O598" s="10"/>
      <c r="P598" s="10"/>
      <c r="AE598" s="10"/>
      <c r="AH598" s="10"/>
      <c r="BB598" s="10"/>
    </row>
    <row r="599" spans="3:54" s="7" customFormat="1" ht="15" customHeight="1" x14ac:dyDescent="0.25">
      <c r="C599" s="10"/>
      <c r="D599" s="337"/>
      <c r="F599" s="10"/>
      <c r="L599" s="9"/>
      <c r="O599" s="10"/>
      <c r="P599" s="10"/>
      <c r="AE599" s="10"/>
      <c r="AH599" s="10"/>
      <c r="BB599" s="10"/>
    </row>
    <row r="600" spans="3:54" s="7" customFormat="1" ht="15" customHeight="1" x14ac:dyDescent="0.25">
      <c r="C600" s="10"/>
      <c r="D600" s="337"/>
      <c r="F600" s="10"/>
      <c r="L600" s="9"/>
      <c r="O600" s="10"/>
      <c r="P600" s="10"/>
      <c r="AE600" s="10"/>
      <c r="AH600" s="10"/>
      <c r="BB600" s="10"/>
    </row>
    <row r="601" spans="3:54" s="7" customFormat="1" ht="15" customHeight="1" x14ac:dyDescent="0.25">
      <c r="C601" s="10"/>
      <c r="D601" s="337"/>
      <c r="F601" s="10"/>
      <c r="L601" s="9"/>
      <c r="O601" s="10"/>
      <c r="P601" s="10"/>
      <c r="AE601" s="10"/>
      <c r="AH601" s="10"/>
      <c r="BB601" s="10"/>
    </row>
    <row r="602" spans="3:54" s="7" customFormat="1" ht="15" customHeight="1" x14ac:dyDescent="0.25">
      <c r="C602" s="10"/>
      <c r="D602" s="337"/>
      <c r="F602" s="10"/>
      <c r="L602" s="9"/>
      <c r="O602" s="10"/>
      <c r="P602" s="10"/>
      <c r="AE602" s="10"/>
      <c r="AH602" s="10"/>
      <c r="BB602" s="10"/>
    </row>
    <row r="603" spans="3:54" s="7" customFormat="1" ht="15" customHeight="1" x14ac:dyDescent="0.25">
      <c r="C603" s="10"/>
      <c r="D603" s="337"/>
      <c r="F603" s="10"/>
      <c r="L603" s="9"/>
      <c r="O603" s="10"/>
      <c r="P603" s="10"/>
      <c r="AE603" s="10"/>
      <c r="AH603" s="10"/>
      <c r="BB603" s="10"/>
    </row>
    <row r="604" spans="3:54" s="7" customFormat="1" ht="15" customHeight="1" x14ac:dyDescent="0.25">
      <c r="C604" s="10"/>
      <c r="D604" s="337"/>
      <c r="F604" s="10"/>
      <c r="L604" s="9"/>
      <c r="O604" s="10"/>
      <c r="P604" s="10"/>
      <c r="AE604" s="10"/>
      <c r="AH604" s="10"/>
      <c r="BB604" s="10"/>
    </row>
    <row r="605" spans="3:54" s="7" customFormat="1" ht="15" customHeight="1" x14ac:dyDescent="0.25">
      <c r="C605" s="10"/>
      <c r="D605" s="337"/>
      <c r="F605" s="10"/>
      <c r="L605" s="9"/>
      <c r="O605" s="10"/>
      <c r="P605" s="10"/>
      <c r="AE605" s="10"/>
      <c r="AH605" s="10"/>
      <c r="BB605" s="10"/>
    </row>
    <row r="606" spans="3:54" s="7" customFormat="1" ht="15" customHeight="1" x14ac:dyDescent="0.25">
      <c r="C606" s="10"/>
      <c r="D606" s="337"/>
      <c r="F606" s="10"/>
      <c r="L606" s="9"/>
      <c r="O606" s="10"/>
      <c r="P606" s="10"/>
      <c r="AE606" s="10"/>
      <c r="AH606" s="10"/>
      <c r="BB606" s="10"/>
    </row>
    <row r="607" spans="3:54" s="7" customFormat="1" ht="15" customHeight="1" x14ac:dyDescent="0.25">
      <c r="C607" s="10"/>
      <c r="D607" s="337"/>
      <c r="F607" s="10"/>
      <c r="L607" s="9"/>
      <c r="O607" s="10"/>
      <c r="P607" s="10"/>
      <c r="AE607" s="10"/>
      <c r="AH607" s="10"/>
      <c r="BB607" s="10"/>
    </row>
    <row r="608" spans="3:54" s="7" customFormat="1" ht="15" customHeight="1" x14ac:dyDescent="0.25">
      <c r="C608" s="10"/>
      <c r="D608" s="337"/>
      <c r="F608" s="10"/>
      <c r="L608" s="9"/>
      <c r="O608" s="10"/>
      <c r="P608" s="10"/>
      <c r="AE608" s="10"/>
      <c r="AH608" s="10"/>
      <c r="BB608" s="10"/>
    </row>
    <row r="609" spans="3:54" s="7" customFormat="1" ht="15" customHeight="1" x14ac:dyDescent="0.25">
      <c r="C609" s="10"/>
      <c r="D609" s="337"/>
      <c r="F609" s="10"/>
      <c r="L609" s="9"/>
      <c r="O609" s="10"/>
      <c r="P609" s="10"/>
      <c r="AE609" s="10"/>
      <c r="AH609" s="10"/>
      <c r="BB609" s="10"/>
    </row>
    <row r="610" spans="3:54" s="7" customFormat="1" ht="15" customHeight="1" x14ac:dyDescent="0.25">
      <c r="C610" s="10"/>
      <c r="D610" s="337"/>
      <c r="F610" s="10"/>
      <c r="L610" s="9"/>
      <c r="O610" s="10"/>
      <c r="P610" s="10"/>
      <c r="AE610" s="10"/>
      <c r="AH610" s="10"/>
      <c r="BB610" s="10"/>
    </row>
    <row r="611" spans="3:54" s="7" customFormat="1" ht="15" customHeight="1" x14ac:dyDescent="0.25">
      <c r="C611" s="10"/>
      <c r="D611" s="337"/>
      <c r="F611" s="10"/>
      <c r="L611" s="9"/>
      <c r="O611" s="10"/>
      <c r="P611" s="10"/>
      <c r="AE611" s="10"/>
      <c r="AH611" s="10"/>
      <c r="BB611" s="10"/>
    </row>
    <row r="612" spans="3:54" s="7" customFormat="1" ht="15" customHeight="1" x14ac:dyDescent="0.25">
      <c r="C612" s="10"/>
      <c r="D612" s="337"/>
      <c r="F612" s="10"/>
      <c r="L612" s="9"/>
      <c r="O612" s="10"/>
      <c r="P612" s="10"/>
      <c r="AE612" s="10"/>
      <c r="AH612" s="10"/>
      <c r="BB612" s="10"/>
    </row>
    <row r="613" spans="3:54" s="7" customFormat="1" ht="15" customHeight="1" x14ac:dyDescent="0.25">
      <c r="C613" s="10"/>
      <c r="D613" s="337"/>
      <c r="F613" s="10"/>
      <c r="L613" s="9"/>
      <c r="O613" s="10"/>
      <c r="P613" s="10"/>
      <c r="AE613" s="10"/>
      <c r="AH613" s="10"/>
      <c r="BB613" s="10"/>
    </row>
    <row r="614" spans="3:54" s="7" customFormat="1" ht="15" customHeight="1" x14ac:dyDescent="0.25">
      <c r="C614" s="10"/>
      <c r="D614" s="337"/>
      <c r="F614" s="10"/>
      <c r="L614" s="9"/>
      <c r="O614" s="10"/>
      <c r="P614" s="10"/>
      <c r="AE614" s="10"/>
      <c r="AH614" s="10"/>
      <c r="BB614" s="10"/>
    </row>
    <row r="615" spans="3:54" s="7" customFormat="1" ht="15" customHeight="1" x14ac:dyDescent="0.25">
      <c r="C615" s="10"/>
      <c r="D615" s="337"/>
      <c r="F615" s="10"/>
      <c r="L615" s="9"/>
      <c r="O615" s="10"/>
      <c r="P615" s="10"/>
      <c r="AE615" s="10"/>
      <c r="AH615" s="10"/>
      <c r="BB615" s="10"/>
    </row>
    <row r="616" spans="3:54" s="7" customFormat="1" ht="15" customHeight="1" x14ac:dyDescent="0.25">
      <c r="C616" s="10"/>
      <c r="D616" s="337"/>
      <c r="F616" s="10"/>
      <c r="L616" s="9"/>
      <c r="O616" s="10"/>
      <c r="P616" s="10"/>
      <c r="AE616" s="10"/>
      <c r="AH616" s="10"/>
      <c r="BB616" s="10"/>
    </row>
    <row r="617" spans="3:54" s="7" customFormat="1" ht="15" customHeight="1" x14ac:dyDescent="0.25">
      <c r="C617" s="10"/>
      <c r="D617" s="337"/>
      <c r="F617" s="10"/>
      <c r="L617" s="9"/>
      <c r="O617" s="10"/>
      <c r="P617" s="10"/>
      <c r="AE617" s="10"/>
      <c r="AH617" s="10"/>
      <c r="BB617" s="10"/>
    </row>
    <row r="618" spans="3:54" s="7" customFormat="1" ht="15" customHeight="1" x14ac:dyDescent="0.25">
      <c r="C618" s="10"/>
      <c r="D618" s="337"/>
      <c r="F618" s="10"/>
      <c r="L618" s="9"/>
      <c r="O618" s="10"/>
      <c r="P618" s="10"/>
      <c r="AE618" s="10"/>
      <c r="AH618" s="10"/>
      <c r="BB618" s="10"/>
    </row>
    <row r="619" spans="3:54" s="7" customFormat="1" ht="15" customHeight="1" x14ac:dyDescent="0.25">
      <c r="C619" s="10"/>
      <c r="D619" s="337"/>
      <c r="F619" s="10"/>
      <c r="L619" s="9"/>
      <c r="O619" s="10"/>
      <c r="P619" s="10"/>
      <c r="AE619" s="10"/>
      <c r="AH619" s="10"/>
      <c r="BB619" s="10"/>
    </row>
    <row r="620" spans="3:54" s="7" customFormat="1" ht="15" customHeight="1" x14ac:dyDescent="0.25">
      <c r="C620" s="10"/>
      <c r="D620" s="337"/>
      <c r="F620" s="10"/>
      <c r="L620" s="9"/>
      <c r="O620" s="10"/>
      <c r="P620" s="10"/>
      <c r="AE620" s="10"/>
      <c r="AH620" s="10"/>
      <c r="BB620" s="10"/>
    </row>
    <row r="621" spans="3:54" s="7" customFormat="1" ht="15" customHeight="1" x14ac:dyDescent="0.25">
      <c r="C621" s="10"/>
      <c r="D621" s="337"/>
      <c r="F621" s="10"/>
      <c r="L621" s="9"/>
      <c r="O621" s="10"/>
      <c r="P621" s="10"/>
      <c r="AE621" s="10"/>
      <c r="AH621" s="10"/>
      <c r="BB621" s="10"/>
    </row>
    <row r="622" spans="3:54" s="7" customFormat="1" ht="15" customHeight="1" x14ac:dyDescent="0.25">
      <c r="C622" s="10"/>
      <c r="D622" s="337"/>
      <c r="F622" s="10"/>
      <c r="L622" s="9"/>
      <c r="O622" s="10"/>
      <c r="P622" s="10"/>
      <c r="AE622" s="10"/>
      <c r="AH622" s="10"/>
      <c r="BB622" s="10"/>
    </row>
    <row r="623" spans="3:54" s="7" customFormat="1" ht="15" customHeight="1" x14ac:dyDescent="0.25">
      <c r="C623" s="10"/>
      <c r="D623" s="337"/>
      <c r="F623" s="10"/>
      <c r="L623" s="9"/>
      <c r="O623" s="10"/>
      <c r="P623" s="10"/>
      <c r="AE623" s="10"/>
      <c r="AH623" s="10"/>
      <c r="BB623" s="10"/>
    </row>
    <row r="624" spans="3:54" s="7" customFormat="1" ht="15" customHeight="1" x14ac:dyDescent="0.25">
      <c r="C624" s="10"/>
      <c r="D624" s="337"/>
      <c r="F624" s="10"/>
      <c r="L624" s="9"/>
      <c r="O624" s="10"/>
      <c r="P624" s="10"/>
      <c r="AE624" s="10"/>
      <c r="AH624" s="10"/>
      <c r="BB624" s="10"/>
    </row>
    <row r="625" spans="3:54" s="7" customFormat="1" ht="15" customHeight="1" x14ac:dyDescent="0.25">
      <c r="C625" s="10"/>
      <c r="D625" s="337"/>
      <c r="F625" s="10"/>
      <c r="L625" s="9"/>
      <c r="O625" s="10"/>
      <c r="P625" s="10"/>
      <c r="AE625" s="10"/>
      <c r="AH625" s="10"/>
      <c r="BB625" s="10"/>
    </row>
    <row r="626" spans="3:54" s="7" customFormat="1" ht="15" customHeight="1" x14ac:dyDescent="0.25">
      <c r="C626" s="10"/>
      <c r="D626" s="337"/>
      <c r="F626" s="10"/>
      <c r="L626" s="9"/>
      <c r="O626" s="10"/>
      <c r="P626" s="10"/>
      <c r="AE626" s="10"/>
      <c r="AH626" s="10"/>
      <c r="BB626" s="10"/>
    </row>
    <row r="627" spans="3:54" s="7" customFormat="1" ht="15" customHeight="1" x14ac:dyDescent="0.25">
      <c r="C627" s="10"/>
      <c r="D627" s="337"/>
      <c r="F627" s="10"/>
      <c r="L627" s="9"/>
      <c r="O627" s="10"/>
      <c r="P627" s="10"/>
      <c r="AE627" s="10"/>
      <c r="AH627" s="10"/>
      <c r="BB627" s="10"/>
    </row>
    <row r="628" spans="3:54" s="7" customFormat="1" ht="15" customHeight="1" x14ac:dyDescent="0.25">
      <c r="C628" s="10"/>
      <c r="D628" s="337"/>
      <c r="F628" s="10"/>
      <c r="L628" s="9"/>
      <c r="O628" s="10"/>
      <c r="P628" s="10"/>
      <c r="AE628" s="10"/>
      <c r="AH628" s="10"/>
      <c r="BB628" s="10"/>
    </row>
    <row r="629" spans="3:54" s="7" customFormat="1" ht="15" customHeight="1" x14ac:dyDescent="0.25">
      <c r="C629" s="10"/>
      <c r="D629" s="337"/>
      <c r="F629" s="10"/>
      <c r="L629" s="9"/>
      <c r="O629" s="10"/>
      <c r="P629" s="10"/>
      <c r="AE629" s="10"/>
      <c r="AH629" s="10"/>
      <c r="BB629" s="10"/>
    </row>
    <row r="630" spans="3:54" s="7" customFormat="1" ht="15" customHeight="1" x14ac:dyDescent="0.25">
      <c r="C630" s="10"/>
      <c r="D630" s="337"/>
      <c r="F630" s="10"/>
      <c r="L630" s="9"/>
      <c r="O630" s="10"/>
      <c r="P630" s="10"/>
      <c r="AE630" s="10"/>
      <c r="AH630" s="10"/>
      <c r="BB630" s="10"/>
    </row>
    <row r="631" spans="3:54" s="7" customFormat="1" ht="15" customHeight="1" x14ac:dyDescent="0.25">
      <c r="C631" s="10"/>
      <c r="D631" s="337"/>
      <c r="F631" s="10"/>
      <c r="L631" s="9"/>
      <c r="O631" s="10"/>
      <c r="P631" s="10"/>
      <c r="AE631" s="10"/>
      <c r="AH631" s="10"/>
      <c r="BB631" s="10"/>
    </row>
    <row r="632" spans="3:54" s="7" customFormat="1" ht="15" customHeight="1" x14ac:dyDescent="0.25">
      <c r="C632" s="10"/>
      <c r="D632" s="337"/>
      <c r="F632" s="10"/>
      <c r="L632" s="9"/>
      <c r="O632" s="10"/>
      <c r="P632" s="10"/>
      <c r="AE632" s="10"/>
      <c r="AH632" s="10"/>
      <c r="BB632" s="10"/>
    </row>
    <row r="633" spans="3:54" s="7" customFormat="1" ht="15" customHeight="1" x14ac:dyDescent="0.25">
      <c r="C633" s="10"/>
      <c r="D633" s="337"/>
      <c r="F633" s="10"/>
      <c r="L633" s="9"/>
      <c r="O633" s="10"/>
      <c r="P633" s="10"/>
      <c r="AE633" s="10"/>
      <c r="AH633" s="10"/>
      <c r="BB633" s="10"/>
    </row>
    <row r="634" spans="3:54" s="7" customFormat="1" ht="15" customHeight="1" x14ac:dyDescent="0.25">
      <c r="C634" s="10"/>
      <c r="D634" s="337"/>
      <c r="F634" s="10"/>
      <c r="L634" s="9"/>
      <c r="O634" s="10"/>
      <c r="P634" s="10"/>
      <c r="AE634" s="10"/>
      <c r="AH634" s="10"/>
      <c r="BB634" s="10"/>
    </row>
    <row r="635" spans="3:54" s="7" customFormat="1" ht="15" customHeight="1" x14ac:dyDescent="0.25">
      <c r="C635" s="10"/>
      <c r="D635" s="337"/>
      <c r="F635" s="10"/>
      <c r="L635" s="9"/>
      <c r="O635" s="10"/>
      <c r="P635" s="10"/>
      <c r="AE635" s="10"/>
      <c r="AH635" s="10"/>
      <c r="BB635" s="10"/>
    </row>
    <row r="636" spans="3:54" s="7" customFormat="1" ht="15" customHeight="1" x14ac:dyDescent="0.25">
      <c r="C636" s="10"/>
      <c r="D636" s="337"/>
      <c r="F636" s="10"/>
      <c r="L636" s="9"/>
      <c r="O636" s="10"/>
      <c r="P636" s="10"/>
      <c r="AE636" s="10"/>
      <c r="AH636" s="10"/>
      <c r="BB636" s="10"/>
    </row>
    <row r="637" spans="3:54" s="7" customFormat="1" ht="15" customHeight="1" x14ac:dyDescent="0.25">
      <c r="C637" s="10"/>
      <c r="D637" s="337"/>
      <c r="F637" s="10"/>
      <c r="L637" s="9"/>
      <c r="O637" s="10"/>
      <c r="P637" s="10"/>
      <c r="AE637" s="10"/>
      <c r="AH637" s="10"/>
      <c r="BB637" s="10"/>
    </row>
    <row r="638" spans="3:54" s="7" customFormat="1" ht="15" customHeight="1" x14ac:dyDescent="0.25">
      <c r="C638" s="10"/>
      <c r="D638" s="337"/>
      <c r="F638" s="10"/>
      <c r="L638" s="9"/>
      <c r="O638" s="10"/>
      <c r="P638" s="10"/>
      <c r="AE638" s="10"/>
      <c r="AH638" s="10"/>
      <c r="BB638" s="10"/>
    </row>
    <row r="639" spans="3:54" s="7" customFormat="1" ht="15" customHeight="1" x14ac:dyDescent="0.25">
      <c r="C639" s="10"/>
      <c r="D639" s="337"/>
      <c r="F639" s="10"/>
      <c r="L639" s="9"/>
      <c r="O639" s="10"/>
      <c r="P639" s="10"/>
      <c r="AE639" s="10"/>
      <c r="AH639" s="10"/>
      <c r="BB639" s="10"/>
    </row>
    <row r="640" spans="3:54" s="7" customFormat="1" ht="15" customHeight="1" x14ac:dyDescent="0.25">
      <c r="C640" s="10"/>
      <c r="D640" s="337"/>
      <c r="F640" s="10"/>
      <c r="L640" s="9"/>
      <c r="O640" s="10"/>
      <c r="P640" s="10"/>
      <c r="AE640" s="10"/>
      <c r="AH640" s="10"/>
      <c r="BB640" s="10"/>
    </row>
    <row r="641" spans="3:54" s="7" customFormat="1" ht="15" customHeight="1" x14ac:dyDescent="0.25">
      <c r="C641" s="10"/>
      <c r="D641" s="337"/>
      <c r="F641" s="10"/>
      <c r="L641" s="9"/>
      <c r="O641" s="10"/>
      <c r="P641" s="10"/>
      <c r="AE641" s="10"/>
      <c r="AH641" s="10"/>
      <c r="BB641" s="10"/>
    </row>
    <row r="642" spans="3:54" s="7" customFormat="1" ht="15" customHeight="1" x14ac:dyDescent="0.25">
      <c r="C642" s="10"/>
      <c r="D642" s="337"/>
      <c r="F642" s="10"/>
      <c r="L642" s="9"/>
      <c r="O642" s="10"/>
      <c r="P642" s="10"/>
      <c r="AE642" s="10"/>
      <c r="AH642" s="10"/>
      <c r="BB642" s="10"/>
    </row>
    <row r="643" spans="3:54" s="7" customFormat="1" ht="15" customHeight="1" x14ac:dyDescent="0.25">
      <c r="C643" s="10"/>
      <c r="D643" s="337"/>
      <c r="F643" s="10"/>
      <c r="L643" s="9"/>
      <c r="O643" s="10"/>
      <c r="P643" s="10"/>
      <c r="AE643" s="10"/>
      <c r="AH643" s="10"/>
      <c r="BB643" s="10"/>
    </row>
    <row r="644" spans="3:54" s="7" customFormat="1" ht="15" customHeight="1" x14ac:dyDescent="0.25">
      <c r="C644" s="10"/>
      <c r="D644" s="337"/>
      <c r="F644" s="10"/>
      <c r="L644" s="9"/>
      <c r="O644" s="10"/>
      <c r="P644" s="10"/>
      <c r="AE644" s="10"/>
      <c r="AH644" s="10"/>
      <c r="BB644" s="10"/>
    </row>
    <row r="645" spans="3:54" s="7" customFormat="1" ht="15" customHeight="1" x14ac:dyDescent="0.25">
      <c r="C645" s="10"/>
      <c r="D645" s="337"/>
      <c r="F645" s="10"/>
      <c r="L645" s="9"/>
      <c r="O645" s="10"/>
      <c r="P645" s="10"/>
      <c r="AE645" s="10"/>
      <c r="AH645" s="10"/>
      <c r="BB645" s="10"/>
    </row>
    <row r="646" spans="3:54" s="7" customFormat="1" ht="15" customHeight="1" x14ac:dyDescent="0.25">
      <c r="C646" s="10"/>
      <c r="D646" s="337"/>
      <c r="F646" s="10"/>
      <c r="L646" s="9"/>
      <c r="O646" s="10"/>
      <c r="P646" s="10"/>
      <c r="AE646" s="10"/>
      <c r="AH646" s="10"/>
      <c r="BB646" s="10"/>
    </row>
    <row r="647" spans="3:54" s="7" customFormat="1" ht="15" customHeight="1" x14ac:dyDescent="0.25">
      <c r="C647" s="10"/>
      <c r="D647" s="337"/>
      <c r="F647" s="10"/>
      <c r="L647" s="9"/>
      <c r="O647" s="10"/>
      <c r="P647" s="10"/>
      <c r="AE647" s="10"/>
      <c r="AH647" s="10"/>
      <c r="BB647" s="10"/>
    </row>
    <row r="648" spans="3:54" s="7" customFormat="1" ht="15" customHeight="1" x14ac:dyDescent="0.25">
      <c r="C648" s="10"/>
      <c r="D648" s="337"/>
      <c r="F648" s="10"/>
      <c r="L648" s="9"/>
      <c r="O648" s="10"/>
      <c r="P648" s="10"/>
      <c r="AE648" s="10"/>
      <c r="AH648" s="10"/>
      <c r="BB648" s="10"/>
    </row>
    <row r="649" spans="3:54" s="7" customFormat="1" ht="15" customHeight="1" x14ac:dyDescent="0.25">
      <c r="C649" s="10"/>
      <c r="D649" s="337"/>
      <c r="F649" s="10"/>
      <c r="L649" s="9"/>
      <c r="O649" s="10"/>
      <c r="P649" s="10"/>
      <c r="AE649" s="10"/>
      <c r="AH649" s="10"/>
      <c r="BB649" s="10"/>
    </row>
    <row r="650" spans="3:54" s="7" customFormat="1" ht="15" customHeight="1" x14ac:dyDescent="0.25">
      <c r="C650" s="10"/>
      <c r="D650" s="337"/>
      <c r="F650" s="10"/>
      <c r="L650" s="9"/>
      <c r="O650" s="10"/>
      <c r="P650" s="10"/>
      <c r="AE650" s="10"/>
      <c r="AH650" s="10"/>
      <c r="BB650" s="10"/>
    </row>
    <row r="651" spans="3:54" s="7" customFormat="1" ht="15" customHeight="1" x14ac:dyDescent="0.25">
      <c r="C651" s="10"/>
      <c r="D651" s="337"/>
      <c r="F651" s="10"/>
      <c r="L651" s="9"/>
      <c r="O651" s="10"/>
      <c r="P651" s="10"/>
      <c r="AE651" s="10"/>
      <c r="AH651" s="10"/>
      <c r="BB651" s="10"/>
    </row>
    <row r="652" spans="3:54" s="7" customFormat="1" ht="15" customHeight="1" x14ac:dyDescent="0.25">
      <c r="C652" s="10"/>
      <c r="D652" s="337"/>
      <c r="F652" s="10"/>
      <c r="L652" s="9"/>
      <c r="O652" s="10"/>
      <c r="P652" s="10"/>
      <c r="AE652" s="10"/>
      <c r="AH652" s="10"/>
      <c r="BB652" s="10"/>
    </row>
    <row r="653" spans="3:54" s="7" customFormat="1" ht="15" customHeight="1" x14ac:dyDescent="0.25">
      <c r="C653" s="10"/>
      <c r="D653" s="337"/>
      <c r="F653" s="10"/>
      <c r="L653" s="9"/>
      <c r="O653" s="10"/>
      <c r="P653" s="10"/>
      <c r="AE653" s="10"/>
      <c r="AH653" s="10"/>
      <c r="BB653" s="10"/>
    </row>
    <row r="654" spans="3:54" s="7" customFormat="1" ht="15" customHeight="1" x14ac:dyDescent="0.25">
      <c r="C654" s="10"/>
      <c r="D654" s="337"/>
      <c r="F654" s="10"/>
      <c r="L654" s="9"/>
      <c r="O654" s="10"/>
      <c r="P654" s="10"/>
      <c r="AE654" s="10"/>
      <c r="AH654" s="10"/>
      <c r="BB654" s="10"/>
    </row>
    <row r="655" spans="3:54" s="7" customFormat="1" ht="15" customHeight="1" x14ac:dyDescent="0.25">
      <c r="C655" s="10"/>
      <c r="D655" s="337"/>
      <c r="F655" s="10"/>
      <c r="L655" s="9"/>
      <c r="O655" s="10"/>
      <c r="P655" s="10"/>
      <c r="AE655" s="10"/>
      <c r="AH655" s="10"/>
      <c r="BB655" s="10"/>
    </row>
    <row r="656" spans="3:54" s="7" customFormat="1" ht="15" customHeight="1" x14ac:dyDescent="0.25">
      <c r="C656" s="10"/>
      <c r="D656" s="337"/>
      <c r="F656" s="10"/>
      <c r="L656" s="9"/>
      <c r="O656" s="10"/>
      <c r="P656" s="10"/>
      <c r="AE656" s="10"/>
      <c r="AH656" s="10"/>
      <c r="BB656" s="10"/>
    </row>
    <row r="657" spans="3:54" s="7" customFormat="1" ht="15" customHeight="1" x14ac:dyDescent="0.25">
      <c r="C657" s="10"/>
      <c r="D657" s="337"/>
      <c r="F657" s="10"/>
      <c r="L657" s="9"/>
      <c r="O657" s="10"/>
      <c r="P657" s="10"/>
      <c r="AE657" s="10"/>
      <c r="AH657" s="10"/>
      <c r="BB657" s="10"/>
    </row>
    <row r="658" spans="3:54" s="7" customFormat="1" ht="15" customHeight="1" x14ac:dyDescent="0.25">
      <c r="C658" s="10"/>
      <c r="D658" s="337"/>
      <c r="F658" s="10"/>
      <c r="L658" s="9"/>
      <c r="O658" s="10"/>
      <c r="P658" s="10"/>
      <c r="AE658" s="10"/>
      <c r="AH658" s="10"/>
      <c r="BB658" s="10"/>
    </row>
    <row r="659" spans="3:54" s="7" customFormat="1" ht="15" customHeight="1" x14ac:dyDescent="0.25">
      <c r="C659" s="10"/>
      <c r="D659" s="337"/>
      <c r="F659" s="10"/>
      <c r="L659" s="9"/>
      <c r="O659" s="10"/>
      <c r="P659" s="10"/>
      <c r="AE659" s="10"/>
      <c r="AH659" s="10"/>
      <c r="BB659" s="10"/>
    </row>
    <row r="660" spans="3:54" s="7" customFormat="1" ht="15" customHeight="1" x14ac:dyDescent="0.25">
      <c r="C660" s="10"/>
      <c r="D660" s="337"/>
      <c r="F660" s="10"/>
      <c r="L660" s="9"/>
      <c r="O660" s="10"/>
      <c r="P660" s="10"/>
      <c r="AE660" s="10"/>
      <c r="AH660" s="10"/>
      <c r="BB660" s="10"/>
    </row>
    <row r="661" spans="3:54" s="7" customFormat="1" ht="15" customHeight="1" x14ac:dyDescent="0.25">
      <c r="C661" s="10"/>
      <c r="D661" s="337"/>
      <c r="F661" s="10"/>
      <c r="L661" s="9"/>
      <c r="O661" s="10"/>
      <c r="P661" s="10"/>
      <c r="AE661" s="10"/>
      <c r="AH661" s="10"/>
      <c r="BB661" s="10"/>
    </row>
    <row r="662" spans="3:54" s="7" customFormat="1" ht="15" customHeight="1" x14ac:dyDescent="0.25">
      <c r="C662" s="10"/>
      <c r="D662" s="337"/>
      <c r="F662" s="10"/>
      <c r="L662" s="9"/>
      <c r="O662" s="10"/>
      <c r="P662" s="10"/>
      <c r="AE662" s="10"/>
      <c r="AH662" s="10"/>
      <c r="BB662" s="10"/>
    </row>
    <row r="663" spans="3:54" s="7" customFormat="1" ht="15" customHeight="1" x14ac:dyDescent="0.25">
      <c r="C663" s="10"/>
      <c r="D663" s="337"/>
      <c r="F663" s="10"/>
      <c r="L663" s="9"/>
      <c r="O663" s="10"/>
      <c r="P663" s="10"/>
      <c r="AE663" s="10"/>
      <c r="AH663" s="10"/>
      <c r="BB663" s="10"/>
    </row>
    <row r="664" spans="3:54" s="7" customFormat="1" ht="15" customHeight="1" x14ac:dyDescent="0.25">
      <c r="C664" s="10"/>
      <c r="D664" s="337"/>
      <c r="F664" s="10"/>
      <c r="L664" s="9"/>
      <c r="O664" s="10"/>
      <c r="P664" s="10"/>
      <c r="AE664" s="10"/>
      <c r="AH664" s="10"/>
      <c r="BB664" s="10"/>
    </row>
    <row r="665" spans="3:54" s="7" customFormat="1" ht="15" customHeight="1" x14ac:dyDescent="0.25">
      <c r="C665" s="10"/>
      <c r="D665" s="337"/>
      <c r="F665" s="10"/>
      <c r="L665" s="9"/>
      <c r="O665" s="10"/>
      <c r="P665" s="10"/>
      <c r="AE665" s="10"/>
      <c r="AH665" s="10"/>
      <c r="BB665" s="10"/>
    </row>
    <row r="666" spans="3:54" s="7" customFormat="1" ht="15" customHeight="1" x14ac:dyDescent="0.25">
      <c r="C666" s="10"/>
      <c r="D666" s="337"/>
      <c r="F666" s="10"/>
      <c r="L666" s="9"/>
      <c r="O666" s="10"/>
      <c r="P666" s="10"/>
      <c r="AE666" s="10"/>
      <c r="AH666" s="10"/>
      <c r="BB666" s="10"/>
    </row>
    <row r="667" spans="3:54" s="7" customFormat="1" ht="15" customHeight="1" x14ac:dyDescent="0.25">
      <c r="C667" s="10"/>
      <c r="D667" s="337"/>
      <c r="F667" s="10"/>
      <c r="L667" s="9"/>
      <c r="O667" s="10"/>
      <c r="P667" s="10"/>
      <c r="AE667" s="10"/>
      <c r="AH667" s="10"/>
      <c r="BB667" s="10"/>
    </row>
    <row r="668" spans="3:54" s="7" customFormat="1" ht="15" customHeight="1" x14ac:dyDescent="0.25">
      <c r="C668" s="10"/>
      <c r="D668" s="337"/>
      <c r="F668" s="10"/>
      <c r="L668" s="9"/>
      <c r="O668" s="10"/>
      <c r="P668" s="10"/>
      <c r="AE668" s="10"/>
      <c r="AH668" s="10"/>
      <c r="BB668" s="10"/>
    </row>
    <row r="669" spans="3:54" s="7" customFormat="1" ht="15" customHeight="1" x14ac:dyDescent="0.25">
      <c r="C669" s="10"/>
      <c r="D669" s="337"/>
      <c r="F669" s="10"/>
      <c r="L669" s="9"/>
      <c r="O669" s="10"/>
      <c r="P669" s="10"/>
      <c r="AE669" s="10"/>
      <c r="AH669" s="10"/>
      <c r="BB669" s="10"/>
    </row>
    <row r="670" spans="3:54" s="7" customFormat="1" ht="15" customHeight="1" x14ac:dyDescent="0.25">
      <c r="C670" s="10"/>
      <c r="D670" s="337"/>
      <c r="F670" s="10"/>
      <c r="L670" s="9"/>
      <c r="O670" s="10"/>
      <c r="P670" s="10"/>
      <c r="AE670" s="10"/>
      <c r="AH670" s="10"/>
      <c r="BB670" s="10"/>
    </row>
    <row r="671" spans="3:54" s="7" customFormat="1" ht="15" customHeight="1" x14ac:dyDescent="0.25">
      <c r="C671" s="10"/>
      <c r="D671" s="337"/>
      <c r="F671" s="10"/>
      <c r="L671" s="9"/>
      <c r="O671" s="10"/>
      <c r="P671" s="10"/>
      <c r="AE671" s="10"/>
      <c r="AH671" s="10"/>
      <c r="BB671" s="10"/>
    </row>
    <row r="672" spans="3:54" s="7" customFormat="1" ht="15" customHeight="1" x14ac:dyDescent="0.25">
      <c r="C672" s="10"/>
      <c r="D672" s="337"/>
      <c r="F672" s="10"/>
      <c r="L672" s="9"/>
      <c r="O672" s="10"/>
      <c r="P672" s="10"/>
      <c r="AE672" s="10"/>
      <c r="AH672" s="10"/>
      <c r="BB672" s="10"/>
    </row>
    <row r="673" spans="3:54" s="7" customFormat="1" ht="15" customHeight="1" x14ac:dyDescent="0.25">
      <c r="C673" s="10"/>
      <c r="D673" s="337"/>
      <c r="F673" s="10"/>
      <c r="L673" s="9"/>
      <c r="O673" s="10"/>
      <c r="P673" s="10"/>
      <c r="AE673" s="10"/>
      <c r="AH673" s="10"/>
      <c r="BB673" s="10"/>
    </row>
    <row r="674" spans="3:54" s="7" customFormat="1" ht="15" customHeight="1" x14ac:dyDescent="0.25">
      <c r="C674" s="10"/>
      <c r="D674" s="337"/>
      <c r="F674" s="10"/>
      <c r="L674" s="9"/>
      <c r="O674" s="10"/>
      <c r="P674" s="10"/>
      <c r="AE674" s="10"/>
      <c r="AH674" s="10"/>
      <c r="BB674" s="10"/>
    </row>
    <row r="675" spans="3:54" s="7" customFormat="1" ht="15" customHeight="1" x14ac:dyDescent="0.25">
      <c r="C675" s="10"/>
      <c r="D675" s="337"/>
      <c r="F675" s="10"/>
      <c r="L675" s="9"/>
      <c r="O675" s="10"/>
      <c r="P675" s="10"/>
      <c r="AE675" s="10"/>
      <c r="AH675" s="10"/>
      <c r="BB675" s="10"/>
    </row>
    <row r="676" spans="3:54" s="7" customFormat="1" ht="15" customHeight="1" x14ac:dyDescent="0.25">
      <c r="C676" s="10"/>
      <c r="D676" s="337"/>
      <c r="F676" s="10"/>
      <c r="L676" s="9"/>
      <c r="O676" s="10"/>
      <c r="P676" s="10"/>
      <c r="AE676" s="10"/>
      <c r="AH676" s="10"/>
      <c r="BB676" s="10"/>
    </row>
    <row r="677" spans="3:54" s="7" customFormat="1" ht="15" customHeight="1" x14ac:dyDescent="0.25">
      <c r="C677" s="10"/>
      <c r="D677" s="337"/>
      <c r="F677" s="10"/>
      <c r="L677" s="9"/>
      <c r="O677" s="10"/>
      <c r="P677" s="10"/>
      <c r="AE677" s="10"/>
      <c r="AH677" s="10"/>
      <c r="BB677" s="10"/>
    </row>
    <row r="678" spans="3:54" s="7" customFormat="1" ht="15" customHeight="1" x14ac:dyDescent="0.25">
      <c r="C678" s="10"/>
      <c r="D678" s="337"/>
      <c r="F678" s="10"/>
      <c r="L678" s="9"/>
      <c r="O678" s="10"/>
      <c r="P678" s="10"/>
      <c r="AE678" s="10"/>
      <c r="AH678" s="10"/>
      <c r="BB678" s="10"/>
    </row>
    <row r="679" spans="3:54" s="7" customFormat="1" ht="15" customHeight="1" x14ac:dyDescent="0.25">
      <c r="C679" s="10"/>
      <c r="D679" s="337"/>
      <c r="F679" s="10"/>
      <c r="L679" s="9"/>
      <c r="O679" s="10"/>
      <c r="P679" s="10"/>
      <c r="AE679" s="10"/>
      <c r="AH679" s="10"/>
      <c r="BB679" s="10"/>
    </row>
    <row r="680" spans="3:54" s="7" customFormat="1" ht="15" customHeight="1" x14ac:dyDescent="0.25">
      <c r="C680" s="10"/>
      <c r="D680" s="337"/>
      <c r="F680" s="10"/>
      <c r="L680" s="9"/>
      <c r="O680" s="10"/>
      <c r="P680" s="10"/>
      <c r="AE680" s="10"/>
      <c r="AH680" s="10"/>
      <c r="BB680" s="10"/>
    </row>
    <row r="681" spans="3:54" s="7" customFormat="1" ht="15" customHeight="1" x14ac:dyDescent="0.25">
      <c r="C681" s="10"/>
      <c r="D681" s="337"/>
      <c r="F681" s="10"/>
      <c r="L681" s="9"/>
      <c r="O681" s="10"/>
      <c r="P681" s="10"/>
      <c r="AE681" s="10"/>
      <c r="AH681" s="10"/>
      <c r="BB681" s="10"/>
    </row>
    <row r="682" spans="3:54" s="7" customFormat="1" ht="15" customHeight="1" x14ac:dyDescent="0.25">
      <c r="C682" s="10"/>
      <c r="D682" s="337"/>
      <c r="F682" s="10"/>
      <c r="L682" s="9"/>
      <c r="O682" s="10"/>
      <c r="P682" s="10"/>
      <c r="AE682" s="10"/>
      <c r="AH682" s="10"/>
      <c r="BB682" s="10"/>
    </row>
    <row r="683" spans="3:54" s="7" customFormat="1" ht="15" customHeight="1" x14ac:dyDescent="0.25">
      <c r="C683" s="10"/>
      <c r="D683" s="337"/>
      <c r="F683" s="10"/>
      <c r="L683" s="9"/>
      <c r="O683" s="10"/>
      <c r="P683" s="10"/>
      <c r="AE683" s="10"/>
      <c r="AH683" s="10"/>
      <c r="BB683" s="10"/>
    </row>
    <row r="684" spans="3:54" s="7" customFormat="1" ht="15" customHeight="1" x14ac:dyDescent="0.25">
      <c r="C684" s="10"/>
      <c r="D684" s="337"/>
      <c r="F684" s="10"/>
      <c r="L684" s="9"/>
      <c r="O684" s="10"/>
      <c r="P684" s="10"/>
      <c r="AE684" s="10"/>
      <c r="AH684" s="10"/>
      <c r="BB684" s="10"/>
    </row>
    <row r="685" spans="3:54" s="7" customFormat="1" ht="15" customHeight="1" x14ac:dyDescent="0.25">
      <c r="C685" s="10"/>
      <c r="D685" s="337"/>
      <c r="F685" s="10"/>
      <c r="L685" s="9"/>
      <c r="O685" s="10"/>
      <c r="P685" s="10"/>
      <c r="AE685" s="10"/>
      <c r="AH685" s="10"/>
      <c r="BB685" s="10"/>
    </row>
    <row r="686" spans="3:54" s="7" customFormat="1" ht="15" customHeight="1" x14ac:dyDescent="0.25">
      <c r="C686" s="10"/>
      <c r="D686" s="337"/>
      <c r="F686" s="10"/>
      <c r="L686" s="9"/>
      <c r="O686" s="10"/>
      <c r="P686" s="10"/>
      <c r="AE686" s="10"/>
      <c r="AH686" s="10"/>
      <c r="BB686" s="10"/>
    </row>
    <row r="687" spans="3:54" s="7" customFormat="1" ht="15" customHeight="1" x14ac:dyDescent="0.25">
      <c r="C687" s="10"/>
      <c r="D687" s="337"/>
      <c r="F687" s="10"/>
      <c r="L687" s="9"/>
      <c r="O687" s="10"/>
      <c r="P687" s="10"/>
      <c r="AE687" s="10"/>
      <c r="AH687" s="10"/>
      <c r="BB687" s="10"/>
    </row>
    <row r="688" spans="3:54" s="7" customFormat="1" ht="15" customHeight="1" x14ac:dyDescent="0.25">
      <c r="C688" s="10"/>
      <c r="D688" s="337"/>
      <c r="F688" s="10"/>
      <c r="L688" s="9"/>
      <c r="O688" s="10"/>
      <c r="P688" s="10"/>
      <c r="AE688" s="10"/>
      <c r="AH688" s="10"/>
      <c r="BB688" s="10"/>
    </row>
    <row r="689" spans="3:54" s="7" customFormat="1" ht="15" customHeight="1" x14ac:dyDescent="0.25">
      <c r="C689" s="10"/>
      <c r="D689" s="337"/>
      <c r="F689" s="10"/>
      <c r="L689" s="9"/>
      <c r="O689" s="10"/>
      <c r="P689" s="10"/>
      <c r="AE689" s="10"/>
      <c r="AH689" s="10"/>
      <c r="BB689" s="10"/>
    </row>
    <row r="690" spans="3:54" s="7" customFormat="1" ht="15" customHeight="1" x14ac:dyDescent="0.25">
      <c r="C690" s="10"/>
      <c r="D690" s="337"/>
      <c r="F690" s="10"/>
      <c r="L690" s="9"/>
      <c r="O690" s="10"/>
      <c r="P690" s="10"/>
      <c r="AE690" s="10"/>
      <c r="AH690" s="10"/>
      <c r="BB690" s="10"/>
    </row>
    <row r="691" spans="3:54" s="7" customFormat="1" ht="15" customHeight="1" x14ac:dyDescent="0.25">
      <c r="C691" s="10"/>
      <c r="D691" s="337"/>
      <c r="F691" s="10"/>
      <c r="L691" s="9"/>
      <c r="O691" s="10"/>
      <c r="P691" s="10"/>
      <c r="AE691" s="10"/>
      <c r="AH691" s="10"/>
      <c r="BB691" s="10"/>
    </row>
    <row r="692" spans="3:54" s="7" customFormat="1" ht="15" customHeight="1" x14ac:dyDescent="0.25">
      <c r="C692" s="10"/>
      <c r="D692" s="337"/>
      <c r="F692" s="10"/>
      <c r="L692" s="9"/>
      <c r="O692" s="10"/>
      <c r="P692" s="10"/>
      <c r="AE692" s="10"/>
      <c r="AH692" s="10"/>
      <c r="BB692" s="10"/>
    </row>
    <row r="693" spans="3:54" s="7" customFormat="1" ht="15" customHeight="1" x14ac:dyDescent="0.25">
      <c r="C693" s="10"/>
      <c r="D693" s="337"/>
      <c r="F693" s="10"/>
      <c r="L693" s="9"/>
      <c r="O693" s="10"/>
      <c r="P693" s="10"/>
      <c r="AE693" s="10"/>
      <c r="AH693" s="10"/>
      <c r="BB693" s="10"/>
    </row>
    <row r="694" spans="3:54" s="7" customFormat="1" ht="15" customHeight="1" x14ac:dyDescent="0.25">
      <c r="C694" s="10"/>
      <c r="D694" s="337"/>
      <c r="F694" s="10"/>
      <c r="L694" s="9"/>
      <c r="O694" s="10"/>
      <c r="P694" s="10"/>
      <c r="AE694" s="10"/>
      <c r="AH694" s="10"/>
      <c r="BB694" s="10"/>
    </row>
    <row r="695" spans="3:54" s="7" customFormat="1" ht="15" customHeight="1" x14ac:dyDescent="0.25">
      <c r="C695" s="10"/>
      <c r="D695" s="337"/>
      <c r="F695" s="10"/>
      <c r="L695" s="9"/>
      <c r="O695" s="10"/>
      <c r="P695" s="10"/>
      <c r="AE695" s="10"/>
      <c r="AH695" s="10"/>
      <c r="BB695" s="10"/>
    </row>
    <row r="696" spans="3:54" s="7" customFormat="1" ht="15" customHeight="1" x14ac:dyDescent="0.25">
      <c r="C696" s="10"/>
      <c r="D696" s="337"/>
      <c r="F696" s="10"/>
      <c r="L696" s="9"/>
      <c r="O696" s="10"/>
      <c r="P696" s="10"/>
      <c r="AE696" s="10"/>
      <c r="AH696" s="10"/>
      <c r="BB696" s="10"/>
    </row>
    <row r="697" spans="3:54" s="7" customFormat="1" ht="15" customHeight="1" x14ac:dyDescent="0.25">
      <c r="C697" s="10"/>
      <c r="D697" s="337"/>
      <c r="F697" s="10"/>
      <c r="L697" s="9"/>
      <c r="O697" s="10"/>
      <c r="P697" s="10"/>
      <c r="AE697" s="10"/>
      <c r="AH697" s="10"/>
      <c r="BB697" s="10"/>
    </row>
    <row r="698" spans="3:54" s="7" customFormat="1" ht="15" customHeight="1" x14ac:dyDescent="0.25">
      <c r="C698" s="10"/>
      <c r="D698" s="337"/>
      <c r="F698" s="10"/>
      <c r="L698" s="9"/>
      <c r="O698" s="10"/>
      <c r="P698" s="10"/>
      <c r="AE698" s="10"/>
      <c r="AH698" s="10"/>
      <c r="BB698" s="10"/>
    </row>
    <row r="699" spans="3:54" s="7" customFormat="1" ht="15" customHeight="1" x14ac:dyDescent="0.25">
      <c r="C699" s="10"/>
      <c r="D699" s="337"/>
      <c r="F699" s="10"/>
      <c r="L699" s="9"/>
      <c r="O699" s="10"/>
      <c r="P699" s="10"/>
      <c r="AE699" s="10"/>
      <c r="AH699" s="10"/>
      <c r="BB699" s="10"/>
    </row>
    <row r="700" spans="3:54" s="7" customFormat="1" ht="15" customHeight="1" x14ac:dyDescent="0.25">
      <c r="C700" s="10"/>
      <c r="D700" s="337"/>
      <c r="F700" s="10"/>
      <c r="L700" s="9"/>
      <c r="O700" s="10"/>
      <c r="P700" s="10"/>
      <c r="AE700" s="10"/>
      <c r="AH700" s="10"/>
      <c r="BB700" s="10"/>
    </row>
    <row r="701" spans="3:54" s="7" customFormat="1" ht="15" customHeight="1" x14ac:dyDescent="0.25">
      <c r="C701" s="10"/>
      <c r="D701" s="337"/>
      <c r="F701" s="10"/>
      <c r="L701" s="9"/>
      <c r="O701" s="10"/>
      <c r="P701" s="10"/>
      <c r="AE701" s="10"/>
      <c r="AH701" s="10"/>
      <c r="BB701" s="10"/>
    </row>
    <row r="702" spans="3:54" s="7" customFormat="1" ht="15" customHeight="1" x14ac:dyDescent="0.25">
      <c r="C702" s="10"/>
      <c r="D702" s="337"/>
      <c r="F702" s="10"/>
      <c r="L702" s="9"/>
      <c r="O702" s="10"/>
      <c r="P702" s="10"/>
      <c r="AE702" s="10"/>
      <c r="AH702" s="10"/>
      <c r="BB702" s="10"/>
    </row>
    <row r="703" spans="3:54" s="7" customFormat="1" ht="15" customHeight="1" x14ac:dyDescent="0.25">
      <c r="C703" s="10"/>
      <c r="D703" s="337"/>
      <c r="F703" s="10"/>
      <c r="L703" s="9"/>
      <c r="O703" s="10"/>
      <c r="P703" s="10"/>
      <c r="AE703" s="10"/>
      <c r="AH703" s="10"/>
      <c r="BB703" s="10"/>
    </row>
    <row r="704" spans="3:54" s="7" customFormat="1" ht="15" customHeight="1" x14ac:dyDescent="0.25">
      <c r="C704" s="10"/>
      <c r="D704" s="337"/>
      <c r="F704" s="10"/>
      <c r="L704" s="9"/>
      <c r="O704" s="10"/>
      <c r="P704" s="10"/>
      <c r="AE704" s="10"/>
      <c r="AH704" s="10"/>
      <c r="BB704" s="10"/>
    </row>
    <row r="705" spans="3:54" s="7" customFormat="1" ht="15" customHeight="1" x14ac:dyDescent="0.25">
      <c r="C705" s="10"/>
      <c r="D705" s="337"/>
      <c r="F705" s="10"/>
      <c r="L705" s="9"/>
      <c r="O705" s="10"/>
      <c r="P705" s="10"/>
      <c r="AE705" s="10"/>
      <c r="AH705" s="10"/>
      <c r="BB705" s="10"/>
    </row>
    <row r="706" spans="3:54" s="7" customFormat="1" ht="15" customHeight="1" x14ac:dyDescent="0.25">
      <c r="C706" s="10"/>
      <c r="D706" s="337"/>
      <c r="F706" s="10"/>
      <c r="L706" s="9"/>
      <c r="O706" s="10"/>
      <c r="P706" s="10"/>
      <c r="AE706" s="10"/>
      <c r="AH706" s="10"/>
      <c r="BB706" s="10"/>
    </row>
    <row r="707" spans="3:54" s="7" customFormat="1" ht="15" customHeight="1" x14ac:dyDescent="0.25">
      <c r="C707" s="10"/>
      <c r="D707" s="337"/>
      <c r="F707" s="10"/>
      <c r="L707" s="9"/>
      <c r="O707" s="10"/>
      <c r="P707" s="10"/>
      <c r="AE707" s="10"/>
      <c r="AH707" s="10"/>
      <c r="BB707" s="10"/>
    </row>
    <row r="708" spans="3:54" s="7" customFormat="1" ht="15" customHeight="1" x14ac:dyDescent="0.25">
      <c r="C708" s="10"/>
      <c r="D708" s="337"/>
      <c r="F708" s="10"/>
      <c r="L708" s="9"/>
      <c r="O708" s="10"/>
      <c r="P708" s="10"/>
      <c r="AE708" s="10"/>
      <c r="AH708" s="10"/>
      <c r="BB708" s="10"/>
    </row>
    <row r="709" spans="3:54" s="7" customFormat="1" ht="15" customHeight="1" x14ac:dyDescent="0.25">
      <c r="C709" s="10"/>
      <c r="D709" s="337"/>
      <c r="F709" s="10"/>
      <c r="L709" s="9"/>
      <c r="O709" s="10"/>
      <c r="P709" s="10"/>
      <c r="AE709" s="10"/>
      <c r="AH709" s="10"/>
      <c r="BB709" s="10"/>
    </row>
    <row r="710" spans="3:54" s="7" customFormat="1" ht="15" customHeight="1" x14ac:dyDescent="0.25">
      <c r="C710" s="10"/>
      <c r="D710" s="337"/>
      <c r="F710" s="10"/>
      <c r="L710" s="9"/>
      <c r="O710" s="10"/>
      <c r="P710" s="10"/>
      <c r="AE710" s="10"/>
      <c r="AH710" s="10"/>
      <c r="BB710" s="10"/>
    </row>
    <row r="711" spans="3:54" s="7" customFormat="1" ht="15" customHeight="1" x14ac:dyDescent="0.25">
      <c r="C711" s="10"/>
      <c r="D711" s="337"/>
      <c r="F711" s="10"/>
      <c r="L711" s="9"/>
      <c r="O711" s="10"/>
      <c r="P711" s="10"/>
      <c r="AE711" s="10"/>
      <c r="AH711" s="10"/>
      <c r="BB711" s="10"/>
    </row>
    <row r="712" spans="3:54" s="7" customFormat="1" ht="15" customHeight="1" x14ac:dyDescent="0.25">
      <c r="C712" s="10"/>
      <c r="D712" s="337"/>
      <c r="F712" s="10"/>
      <c r="L712" s="9"/>
      <c r="O712" s="10"/>
      <c r="P712" s="10"/>
      <c r="AE712" s="10"/>
      <c r="AH712" s="10"/>
      <c r="BB712" s="10"/>
    </row>
    <row r="713" spans="3:54" s="7" customFormat="1" ht="15" customHeight="1" x14ac:dyDescent="0.25">
      <c r="C713" s="10"/>
      <c r="D713" s="337"/>
      <c r="F713" s="10"/>
      <c r="L713" s="9"/>
      <c r="O713" s="10"/>
      <c r="P713" s="10"/>
      <c r="AE713" s="10"/>
      <c r="AH713" s="10"/>
      <c r="BB713" s="10"/>
    </row>
    <row r="714" spans="3:54" s="7" customFormat="1" ht="15" customHeight="1" x14ac:dyDescent="0.25">
      <c r="C714" s="10"/>
      <c r="D714" s="337"/>
      <c r="F714" s="10"/>
      <c r="L714" s="9"/>
      <c r="O714" s="10"/>
      <c r="P714" s="10"/>
      <c r="AE714" s="10"/>
      <c r="AH714" s="10"/>
      <c r="BB714" s="10"/>
    </row>
    <row r="715" spans="3:54" s="7" customFormat="1" ht="15" customHeight="1" x14ac:dyDescent="0.25">
      <c r="C715" s="10"/>
      <c r="D715" s="337"/>
      <c r="F715" s="10"/>
      <c r="L715" s="9"/>
      <c r="O715" s="10"/>
      <c r="P715" s="10"/>
      <c r="AE715" s="10"/>
      <c r="AH715" s="10"/>
      <c r="BB715" s="10"/>
    </row>
    <row r="716" spans="3:54" s="7" customFormat="1" ht="15" customHeight="1" x14ac:dyDescent="0.25">
      <c r="C716" s="10"/>
      <c r="D716" s="337"/>
      <c r="F716" s="10"/>
      <c r="L716" s="9"/>
      <c r="O716" s="10"/>
      <c r="P716" s="10"/>
      <c r="AE716" s="10"/>
      <c r="AH716" s="10"/>
      <c r="BB716" s="10"/>
    </row>
    <row r="717" spans="3:54" s="7" customFormat="1" ht="15" customHeight="1" x14ac:dyDescent="0.25">
      <c r="C717" s="10"/>
      <c r="D717" s="337"/>
      <c r="F717" s="10"/>
      <c r="L717" s="9"/>
      <c r="O717" s="10"/>
      <c r="P717" s="10"/>
      <c r="AE717" s="10"/>
      <c r="AH717" s="10"/>
      <c r="BB717" s="10"/>
    </row>
    <row r="718" spans="3:54" s="7" customFormat="1" ht="15" customHeight="1" x14ac:dyDescent="0.25">
      <c r="C718" s="10"/>
      <c r="D718" s="337"/>
      <c r="F718" s="10"/>
      <c r="L718" s="9"/>
      <c r="O718" s="10"/>
      <c r="P718" s="10"/>
      <c r="AE718" s="10"/>
      <c r="AH718" s="10"/>
      <c r="BB718" s="10"/>
    </row>
    <row r="719" spans="3:54" s="7" customFormat="1" ht="15" customHeight="1" x14ac:dyDescent="0.25">
      <c r="C719" s="10"/>
      <c r="D719" s="337"/>
      <c r="F719" s="10"/>
      <c r="L719" s="9"/>
      <c r="O719" s="10"/>
      <c r="P719" s="10"/>
      <c r="AE719" s="10"/>
      <c r="AH719" s="10"/>
      <c r="BB719" s="10"/>
    </row>
    <row r="720" spans="3:54" s="7" customFormat="1" ht="15" customHeight="1" x14ac:dyDescent="0.25">
      <c r="C720" s="10"/>
      <c r="D720" s="337"/>
      <c r="F720" s="10"/>
      <c r="L720" s="9"/>
      <c r="O720" s="10"/>
      <c r="P720" s="10"/>
      <c r="AE720" s="10"/>
      <c r="AH720" s="10"/>
      <c r="BB720" s="10"/>
    </row>
    <row r="721" spans="3:54" s="7" customFormat="1" ht="15" customHeight="1" x14ac:dyDescent="0.25">
      <c r="C721" s="10"/>
      <c r="D721" s="337"/>
      <c r="F721" s="10"/>
      <c r="L721" s="9"/>
      <c r="O721" s="10"/>
      <c r="P721" s="10"/>
      <c r="AE721" s="10"/>
      <c r="AH721" s="10"/>
      <c r="BB721" s="10"/>
    </row>
    <row r="722" spans="3:54" s="7" customFormat="1" ht="15" customHeight="1" x14ac:dyDescent="0.25">
      <c r="C722" s="10"/>
      <c r="D722" s="337"/>
      <c r="F722" s="10"/>
      <c r="L722" s="9"/>
      <c r="O722" s="10"/>
      <c r="P722" s="10"/>
      <c r="AE722" s="10"/>
      <c r="AH722" s="10"/>
      <c r="BB722" s="10"/>
    </row>
    <row r="723" spans="3:54" s="7" customFormat="1" ht="15" customHeight="1" x14ac:dyDescent="0.25">
      <c r="C723" s="10"/>
      <c r="D723" s="337"/>
      <c r="F723" s="10"/>
      <c r="L723" s="9"/>
      <c r="O723" s="10"/>
      <c r="P723" s="10"/>
      <c r="AE723" s="10"/>
      <c r="AH723" s="10"/>
      <c r="BB723" s="10"/>
    </row>
    <row r="724" spans="3:54" s="7" customFormat="1" ht="15" customHeight="1" x14ac:dyDescent="0.25">
      <c r="C724" s="10"/>
      <c r="D724" s="337"/>
      <c r="F724" s="10"/>
      <c r="L724" s="9"/>
      <c r="O724" s="10"/>
      <c r="P724" s="10"/>
      <c r="AE724" s="10"/>
      <c r="AH724" s="10"/>
      <c r="BB724" s="10"/>
    </row>
    <row r="725" spans="3:54" s="7" customFormat="1" ht="15" customHeight="1" x14ac:dyDescent="0.25">
      <c r="C725" s="10"/>
      <c r="D725" s="337"/>
      <c r="F725" s="10"/>
      <c r="L725" s="9"/>
      <c r="O725" s="10"/>
      <c r="P725" s="10"/>
      <c r="AE725" s="10"/>
      <c r="AH725" s="10"/>
      <c r="BB725" s="10"/>
    </row>
    <row r="726" spans="3:54" s="7" customFormat="1" ht="15" customHeight="1" x14ac:dyDescent="0.25">
      <c r="C726" s="10"/>
      <c r="D726" s="337"/>
      <c r="F726" s="10"/>
      <c r="L726" s="9"/>
      <c r="O726" s="10"/>
      <c r="P726" s="10"/>
      <c r="AE726" s="10"/>
      <c r="AH726" s="10"/>
      <c r="BB726" s="10"/>
    </row>
    <row r="727" spans="3:54" s="7" customFormat="1" ht="15" customHeight="1" x14ac:dyDescent="0.25">
      <c r="C727" s="10"/>
      <c r="D727" s="337"/>
      <c r="F727" s="10"/>
      <c r="L727" s="9"/>
      <c r="O727" s="10"/>
      <c r="P727" s="10"/>
      <c r="AE727" s="10"/>
      <c r="AH727" s="10"/>
      <c r="BB727" s="10"/>
    </row>
    <row r="728" spans="3:54" s="7" customFormat="1" ht="15" customHeight="1" x14ac:dyDescent="0.25">
      <c r="C728" s="10"/>
      <c r="D728" s="337"/>
      <c r="F728" s="10"/>
      <c r="L728" s="9"/>
      <c r="O728" s="10"/>
      <c r="P728" s="10"/>
      <c r="AE728" s="10"/>
      <c r="AH728" s="10"/>
      <c r="BB728" s="10"/>
    </row>
    <row r="729" spans="3:54" s="7" customFormat="1" ht="15" customHeight="1" x14ac:dyDescent="0.25">
      <c r="C729" s="10"/>
      <c r="D729" s="337"/>
      <c r="F729" s="10"/>
      <c r="L729" s="9"/>
      <c r="O729" s="10"/>
      <c r="P729" s="10"/>
      <c r="AE729" s="10"/>
      <c r="AH729" s="10"/>
      <c r="BB729" s="10"/>
    </row>
    <row r="730" spans="3:54" s="7" customFormat="1" ht="15" customHeight="1" x14ac:dyDescent="0.25">
      <c r="C730" s="10"/>
      <c r="D730" s="337"/>
      <c r="F730" s="10"/>
      <c r="L730" s="9"/>
      <c r="O730" s="10"/>
      <c r="P730" s="10"/>
      <c r="AE730" s="10"/>
      <c r="AH730" s="10"/>
      <c r="BB730" s="10"/>
    </row>
    <row r="731" spans="3:54" s="7" customFormat="1" ht="15" customHeight="1" x14ac:dyDescent="0.25">
      <c r="C731" s="10"/>
      <c r="D731" s="337"/>
      <c r="F731" s="10"/>
      <c r="L731" s="9"/>
      <c r="O731" s="10"/>
      <c r="P731" s="10"/>
      <c r="AE731" s="10"/>
      <c r="AH731" s="10"/>
      <c r="BB731" s="10"/>
    </row>
    <row r="732" spans="3:54" s="7" customFormat="1" ht="15" customHeight="1" x14ac:dyDescent="0.25">
      <c r="C732" s="10"/>
      <c r="D732" s="337"/>
      <c r="F732" s="10"/>
      <c r="L732" s="9"/>
      <c r="O732" s="10"/>
      <c r="P732" s="10"/>
      <c r="AE732" s="10"/>
      <c r="AH732" s="10"/>
      <c r="BB732" s="10"/>
    </row>
    <row r="733" spans="3:54" s="7" customFormat="1" ht="15" customHeight="1" x14ac:dyDescent="0.25">
      <c r="C733" s="10"/>
      <c r="D733" s="337"/>
      <c r="F733" s="10"/>
      <c r="L733" s="9"/>
      <c r="O733" s="10"/>
      <c r="P733" s="10"/>
      <c r="AE733" s="10"/>
      <c r="AH733" s="10"/>
      <c r="BB733" s="10"/>
    </row>
    <row r="734" spans="3:54" s="7" customFormat="1" ht="15" customHeight="1" x14ac:dyDescent="0.25">
      <c r="C734" s="10"/>
      <c r="D734" s="337"/>
      <c r="F734" s="10"/>
      <c r="L734" s="9"/>
      <c r="O734" s="10"/>
      <c r="P734" s="10"/>
      <c r="AE734" s="10"/>
      <c r="AH734" s="10"/>
      <c r="BB734" s="10"/>
    </row>
    <row r="735" spans="3:54" s="7" customFormat="1" ht="15" customHeight="1" x14ac:dyDescent="0.25">
      <c r="C735" s="10"/>
      <c r="D735" s="337"/>
      <c r="F735" s="10"/>
      <c r="L735" s="9"/>
      <c r="O735" s="10"/>
      <c r="P735" s="10"/>
      <c r="AE735" s="10"/>
      <c r="AH735" s="10"/>
      <c r="BB735" s="10"/>
    </row>
    <row r="736" spans="3:54" s="7" customFormat="1" ht="15" customHeight="1" x14ac:dyDescent="0.25">
      <c r="C736" s="10"/>
      <c r="D736" s="337"/>
      <c r="F736" s="10"/>
      <c r="L736" s="9"/>
      <c r="O736" s="10"/>
      <c r="P736" s="10"/>
      <c r="AE736" s="10"/>
      <c r="AH736" s="10"/>
      <c r="BB736" s="10"/>
    </row>
    <row r="737" spans="2:54" s="7" customFormat="1" ht="15" customHeight="1" x14ac:dyDescent="0.25">
      <c r="C737" s="10"/>
      <c r="D737" s="337"/>
      <c r="F737" s="10"/>
      <c r="L737" s="9"/>
      <c r="O737" s="10"/>
      <c r="P737" s="10"/>
      <c r="AE737" s="10"/>
      <c r="AH737" s="10"/>
      <c r="BB737" s="10"/>
    </row>
    <row r="738" spans="2:54" s="7" customFormat="1" ht="15" customHeight="1" x14ac:dyDescent="0.25">
      <c r="C738" s="10"/>
      <c r="D738" s="337"/>
      <c r="F738" s="10"/>
      <c r="L738" s="9"/>
      <c r="O738" s="10"/>
      <c r="P738" s="10"/>
      <c r="AE738" s="10"/>
      <c r="AH738" s="10"/>
      <c r="BB738" s="10"/>
    </row>
    <row r="739" spans="2:54" s="7" customFormat="1" ht="15" customHeight="1" x14ac:dyDescent="0.25">
      <c r="C739" s="10"/>
      <c r="D739" s="337"/>
      <c r="F739" s="10"/>
      <c r="L739" s="9"/>
      <c r="O739" s="10"/>
      <c r="P739" s="10"/>
      <c r="AE739" s="10"/>
      <c r="AH739" s="10"/>
      <c r="BB739" s="10"/>
    </row>
    <row r="740" spans="2:54" s="7" customFormat="1" ht="15" customHeight="1" x14ac:dyDescent="0.25">
      <c r="C740" s="10"/>
      <c r="D740" s="337"/>
      <c r="F740" s="10"/>
      <c r="L740" s="9"/>
      <c r="O740" s="10"/>
      <c r="P740" s="10"/>
      <c r="AE740" s="10"/>
      <c r="AH740" s="10"/>
      <c r="BB740" s="10"/>
    </row>
    <row r="741" spans="2:54" s="7" customFormat="1" ht="15" customHeight="1" x14ac:dyDescent="0.25">
      <c r="C741" s="10"/>
      <c r="D741" s="337"/>
      <c r="F741" s="10"/>
      <c r="L741" s="9"/>
      <c r="O741" s="10"/>
      <c r="P741" s="10"/>
      <c r="AE741" s="10"/>
      <c r="AH741" s="10"/>
      <c r="BB741" s="10"/>
    </row>
    <row r="742" spans="2:54" s="7" customFormat="1" ht="15" customHeight="1" x14ac:dyDescent="0.25">
      <c r="C742" s="10"/>
      <c r="D742" s="337"/>
      <c r="F742" s="10"/>
      <c r="L742" s="9"/>
      <c r="O742" s="10"/>
      <c r="P742" s="10"/>
      <c r="AE742" s="10"/>
      <c r="AH742" s="10"/>
      <c r="BB742" s="10"/>
    </row>
    <row r="743" spans="2:54" s="7" customFormat="1" ht="15" customHeight="1" x14ac:dyDescent="0.25">
      <c r="C743" s="10"/>
      <c r="D743" s="337"/>
      <c r="F743" s="10"/>
      <c r="L743" s="9"/>
      <c r="O743" s="10"/>
      <c r="P743" s="10"/>
      <c r="AE743" s="10"/>
      <c r="AH743" s="10"/>
      <c r="BB743" s="10"/>
    </row>
    <row r="744" spans="2:54" s="7" customFormat="1" ht="15" customHeight="1" x14ac:dyDescent="0.25">
      <c r="C744" s="10"/>
      <c r="D744" s="337"/>
      <c r="F744" s="10"/>
      <c r="L744" s="9"/>
      <c r="O744" s="10"/>
      <c r="P744" s="10"/>
      <c r="AE744" s="10"/>
      <c r="AH744" s="10"/>
      <c r="BB744" s="10"/>
    </row>
    <row r="745" spans="2:54" s="7" customFormat="1" ht="15" customHeight="1" x14ac:dyDescent="0.25">
      <c r="B745" s="18"/>
      <c r="C745" s="10"/>
      <c r="D745" s="13"/>
      <c r="F745" s="10"/>
      <c r="G745" s="18"/>
      <c r="H745" s="18"/>
      <c r="I745" s="18"/>
      <c r="J745" s="18"/>
      <c r="L745" s="9"/>
      <c r="O745" s="10"/>
      <c r="P745" s="10"/>
      <c r="Q745" s="18"/>
      <c r="AE745" s="10"/>
      <c r="AH745" s="10"/>
      <c r="BB745" s="10"/>
    </row>
    <row r="746" spans="2:54" s="7" customFormat="1" ht="15" customHeight="1" x14ac:dyDescent="0.25">
      <c r="B746" s="18"/>
      <c r="C746" s="10"/>
      <c r="D746" s="13"/>
      <c r="F746" s="10"/>
      <c r="G746" s="18"/>
      <c r="H746" s="18"/>
      <c r="I746" s="18"/>
      <c r="J746" s="18"/>
      <c r="L746" s="9"/>
      <c r="O746" s="10"/>
      <c r="P746" s="10"/>
      <c r="Q746" s="18"/>
      <c r="AE746" s="10"/>
      <c r="AH746" s="10"/>
      <c r="BB746" s="10"/>
    </row>
    <row r="747" spans="2:54" s="7" customFormat="1" ht="15" customHeight="1" x14ac:dyDescent="0.25">
      <c r="B747" s="18"/>
      <c r="C747" s="10"/>
      <c r="D747" s="13"/>
      <c r="F747" s="10"/>
      <c r="G747" s="18"/>
      <c r="H747" s="18"/>
      <c r="I747" s="18"/>
      <c r="J747" s="18"/>
      <c r="L747" s="9"/>
      <c r="O747" s="10"/>
      <c r="P747" s="10"/>
      <c r="Q747" s="18"/>
      <c r="AE747" s="10"/>
      <c r="AH747" s="10"/>
      <c r="BB747" s="10"/>
    </row>
    <row r="748" spans="2:54" s="7" customFormat="1" ht="15" customHeight="1" x14ac:dyDescent="0.25">
      <c r="B748" s="18"/>
      <c r="C748" s="10"/>
      <c r="D748" s="13"/>
      <c r="F748" s="10"/>
      <c r="G748" s="18"/>
      <c r="H748" s="18"/>
      <c r="I748" s="18"/>
      <c r="J748" s="18"/>
      <c r="L748" s="9"/>
      <c r="O748" s="10"/>
      <c r="P748" s="10"/>
      <c r="Q748" s="18"/>
      <c r="AE748" s="10"/>
      <c r="AH748" s="10"/>
      <c r="BB748" s="10"/>
    </row>
    <row r="749" spans="2:54" s="7" customFormat="1" ht="15" customHeight="1" x14ac:dyDescent="0.25">
      <c r="B749" s="18"/>
      <c r="C749" s="10"/>
      <c r="D749" s="13"/>
      <c r="F749" s="10"/>
      <c r="G749" s="18"/>
      <c r="H749" s="18"/>
      <c r="I749" s="18"/>
      <c r="J749" s="18"/>
      <c r="L749" s="9"/>
      <c r="O749" s="10"/>
      <c r="P749" s="10"/>
      <c r="Q749" s="18"/>
      <c r="AE749" s="10"/>
      <c r="AH749" s="10"/>
      <c r="BB749" s="10"/>
    </row>
    <row r="750" spans="2:54" s="7" customFormat="1" ht="15" customHeight="1" x14ac:dyDescent="0.25">
      <c r="B750" s="18"/>
      <c r="C750" s="10"/>
      <c r="D750" s="13"/>
      <c r="F750" s="10"/>
      <c r="G750" s="18"/>
      <c r="H750" s="18"/>
      <c r="I750" s="18"/>
      <c r="J750" s="18"/>
      <c r="L750" s="9"/>
      <c r="O750" s="10"/>
      <c r="P750" s="10"/>
      <c r="Q750" s="18"/>
      <c r="AE750" s="10"/>
      <c r="AH750" s="10"/>
      <c r="BB750" s="10"/>
    </row>
    <row r="751" spans="2:54" s="7" customFormat="1" ht="15" customHeight="1" x14ac:dyDescent="0.25">
      <c r="B751" s="18"/>
      <c r="C751" s="10"/>
      <c r="D751" s="13"/>
      <c r="F751" s="10"/>
      <c r="G751" s="18"/>
      <c r="H751" s="18"/>
      <c r="I751" s="18"/>
      <c r="J751" s="18"/>
      <c r="L751" s="9"/>
      <c r="O751" s="10"/>
      <c r="P751" s="10"/>
      <c r="Q751" s="18"/>
      <c r="AE751" s="10"/>
      <c r="AH751" s="10"/>
      <c r="BB751" s="10"/>
    </row>
    <row r="752" spans="2:54" s="7" customFormat="1" ht="15" customHeight="1" x14ac:dyDescent="0.25">
      <c r="B752" s="18"/>
      <c r="C752" s="10"/>
      <c r="D752" s="13"/>
      <c r="F752" s="10"/>
      <c r="G752" s="18"/>
      <c r="H752" s="18"/>
      <c r="I752" s="18"/>
      <c r="J752" s="18"/>
      <c r="L752" s="9"/>
      <c r="O752" s="10"/>
      <c r="P752" s="10"/>
      <c r="Q752" s="18"/>
      <c r="AE752" s="10"/>
      <c r="AH752" s="10"/>
      <c r="BB752" s="10"/>
    </row>
    <row r="753" spans="2:54" s="7" customFormat="1" ht="15" customHeight="1" x14ac:dyDescent="0.25">
      <c r="B753" s="18"/>
      <c r="C753" s="10"/>
      <c r="D753" s="13"/>
      <c r="F753" s="10"/>
      <c r="G753" s="18"/>
      <c r="H753" s="18"/>
      <c r="I753" s="18"/>
      <c r="J753" s="18"/>
      <c r="L753" s="9"/>
      <c r="O753" s="10"/>
      <c r="P753" s="10"/>
      <c r="Q753" s="18"/>
      <c r="AE753" s="10"/>
      <c r="AH753" s="10"/>
      <c r="BB753" s="10"/>
    </row>
    <row r="754" spans="2:54" s="7" customFormat="1" ht="15" customHeight="1" x14ac:dyDescent="0.25">
      <c r="B754" s="18"/>
      <c r="C754" s="10"/>
      <c r="D754" s="13"/>
      <c r="F754" s="10"/>
      <c r="G754" s="18"/>
      <c r="H754" s="18"/>
      <c r="I754" s="18"/>
      <c r="J754" s="18"/>
      <c r="L754" s="9"/>
      <c r="O754" s="10"/>
      <c r="P754" s="10"/>
      <c r="Q754" s="18"/>
      <c r="AE754" s="10"/>
      <c r="AH754" s="10"/>
      <c r="BB754" s="10"/>
    </row>
    <row r="755" spans="2:54" s="7" customFormat="1" ht="15" customHeight="1" x14ac:dyDescent="0.25">
      <c r="B755" s="18"/>
      <c r="C755" s="10"/>
      <c r="D755" s="13"/>
      <c r="F755" s="10"/>
      <c r="G755" s="18"/>
      <c r="H755" s="18"/>
      <c r="I755" s="18"/>
      <c r="J755" s="18"/>
      <c r="L755" s="9"/>
      <c r="O755" s="10"/>
      <c r="P755" s="10"/>
      <c r="Q755" s="18"/>
      <c r="AE755" s="10"/>
      <c r="AH755" s="10"/>
      <c r="BB755" s="10"/>
    </row>
    <row r="756" spans="2:54" s="7" customFormat="1" ht="15" customHeight="1" x14ac:dyDescent="0.25">
      <c r="B756" s="18"/>
      <c r="C756" s="10"/>
      <c r="D756" s="13"/>
      <c r="F756" s="10"/>
      <c r="G756" s="18"/>
      <c r="H756" s="18"/>
      <c r="I756" s="18"/>
      <c r="J756" s="18"/>
      <c r="L756" s="9"/>
      <c r="O756" s="10"/>
      <c r="P756" s="10"/>
      <c r="Q756" s="18"/>
      <c r="AE756" s="10"/>
      <c r="AH756" s="10"/>
      <c r="BB756" s="10"/>
    </row>
    <row r="757" spans="2:54" s="7" customFormat="1" ht="15" customHeight="1" x14ac:dyDescent="0.25">
      <c r="B757" s="18"/>
      <c r="C757" s="10"/>
      <c r="D757" s="13"/>
      <c r="F757" s="10"/>
      <c r="G757" s="18"/>
      <c r="H757" s="18"/>
      <c r="I757" s="18"/>
      <c r="J757" s="18"/>
      <c r="L757" s="9"/>
      <c r="O757" s="10"/>
      <c r="P757" s="10"/>
      <c r="Q757" s="18"/>
      <c r="AE757" s="10"/>
      <c r="AH757" s="10"/>
      <c r="BB757" s="10"/>
    </row>
    <row r="758" spans="2:54" s="7" customFormat="1" ht="15" customHeight="1" x14ac:dyDescent="0.25">
      <c r="B758" s="18"/>
      <c r="C758" s="10"/>
      <c r="D758" s="13"/>
      <c r="F758" s="10"/>
      <c r="G758" s="18"/>
      <c r="H758" s="18"/>
      <c r="I758" s="18"/>
      <c r="J758" s="18"/>
      <c r="L758" s="9"/>
      <c r="O758" s="10"/>
      <c r="P758" s="10"/>
      <c r="Q758" s="18"/>
      <c r="AE758" s="10"/>
      <c r="AH758" s="10"/>
      <c r="BB758" s="10"/>
    </row>
    <row r="759" spans="2:54" s="7" customFormat="1" ht="15" customHeight="1" x14ac:dyDescent="0.25">
      <c r="B759" s="18"/>
      <c r="C759" s="10"/>
      <c r="D759" s="13"/>
      <c r="F759" s="10"/>
      <c r="G759" s="18"/>
      <c r="H759" s="18"/>
      <c r="I759" s="18"/>
      <c r="J759" s="18"/>
      <c r="L759" s="9"/>
      <c r="O759" s="10"/>
      <c r="P759" s="10"/>
      <c r="Q759" s="18"/>
      <c r="AE759" s="10"/>
      <c r="AH759" s="10"/>
      <c r="BB759" s="10"/>
    </row>
    <row r="760" spans="2:54" s="7" customFormat="1" ht="15" customHeight="1" x14ac:dyDescent="0.25">
      <c r="B760" s="18"/>
      <c r="C760" s="10"/>
      <c r="D760" s="13"/>
      <c r="F760" s="10"/>
      <c r="G760" s="18"/>
      <c r="H760" s="18"/>
      <c r="I760" s="18"/>
      <c r="J760" s="18"/>
      <c r="L760" s="9"/>
      <c r="O760" s="10"/>
      <c r="P760" s="10"/>
      <c r="Q760" s="18"/>
      <c r="AE760" s="10"/>
      <c r="AH760" s="10"/>
      <c r="BB760" s="10"/>
    </row>
    <row r="761" spans="2:54" s="7" customFormat="1" ht="15" customHeight="1" x14ac:dyDescent="0.25">
      <c r="B761" s="18"/>
      <c r="C761" s="10"/>
      <c r="D761" s="13"/>
      <c r="F761" s="10"/>
      <c r="G761" s="18"/>
      <c r="H761" s="18"/>
      <c r="I761" s="18"/>
      <c r="J761" s="18"/>
      <c r="L761" s="9"/>
      <c r="O761" s="10"/>
      <c r="P761" s="10"/>
      <c r="Q761" s="18"/>
      <c r="AE761" s="10"/>
      <c r="AH761" s="10"/>
      <c r="BB761" s="10"/>
    </row>
    <row r="762" spans="2:54" s="7" customFormat="1" ht="15" customHeight="1" x14ac:dyDescent="0.25">
      <c r="B762" s="18"/>
      <c r="C762" s="10"/>
      <c r="D762" s="13"/>
      <c r="F762" s="10"/>
      <c r="G762" s="18"/>
      <c r="H762" s="18"/>
      <c r="I762" s="18"/>
      <c r="J762" s="18"/>
      <c r="L762" s="9"/>
      <c r="O762" s="10"/>
      <c r="P762" s="10"/>
      <c r="Q762" s="18"/>
      <c r="AE762" s="10"/>
      <c r="AH762" s="10"/>
      <c r="BB762" s="10"/>
    </row>
    <row r="763" spans="2:54" s="7" customFormat="1" ht="15" customHeight="1" x14ac:dyDescent="0.25">
      <c r="B763" s="18"/>
      <c r="C763" s="10"/>
      <c r="D763" s="13"/>
      <c r="F763" s="10"/>
      <c r="G763" s="18"/>
      <c r="H763" s="18"/>
      <c r="I763" s="18"/>
      <c r="J763" s="18"/>
      <c r="L763" s="9"/>
      <c r="O763" s="10"/>
      <c r="P763" s="10"/>
      <c r="Q763" s="18"/>
      <c r="AE763" s="10"/>
      <c r="AH763" s="10"/>
      <c r="BB763" s="10"/>
    </row>
    <row r="764" spans="2:54" s="7" customFormat="1" ht="15" customHeight="1" x14ac:dyDescent="0.25">
      <c r="B764" s="18"/>
      <c r="C764" s="10"/>
      <c r="D764" s="13"/>
      <c r="F764" s="10"/>
      <c r="G764" s="18"/>
      <c r="H764" s="18"/>
      <c r="I764" s="18"/>
      <c r="J764" s="18"/>
      <c r="L764" s="9"/>
      <c r="O764" s="10"/>
      <c r="P764" s="10"/>
      <c r="Q764" s="18"/>
      <c r="AE764" s="10"/>
      <c r="AH764" s="10"/>
      <c r="BB764" s="10"/>
    </row>
    <row r="765" spans="2:54" s="7" customFormat="1" ht="15" customHeight="1" x14ac:dyDescent="0.25">
      <c r="B765" s="18"/>
      <c r="C765" s="10"/>
      <c r="D765" s="13"/>
      <c r="F765" s="10"/>
      <c r="G765" s="18"/>
      <c r="H765" s="18"/>
      <c r="I765" s="18"/>
      <c r="J765" s="18"/>
      <c r="L765" s="9"/>
      <c r="O765" s="10"/>
      <c r="P765" s="10"/>
      <c r="Q765" s="18"/>
      <c r="AE765" s="10"/>
      <c r="AH765" s="10"/>
      <c r="BB765" s="10"/>
    </row>
    <row r="766" spans="2:54" s="7" customFormat="1" ht="15" customHeight="1" x14ac:dyDescent="0.25">
      <c r="B766" s="18"/>
      <c r="C766" s="10"/>
      <c r="D766" s="13"/>
      <c r="F766" s="10"/>
      <c r="G766" s="18"/>
      <c r="H766" s="18"/>
      <c r="I766" s="18"/>
      <c r="J766" s="18"/>
      <c r="L766" s="9"/>
      <c r="O766" s="10"/>
      <c r="P766" s="10"/>
      <c r="Q766" s="18"/>
      <c r="AE766" s="10"/>
      <c r="AH766" s="10"/>
      <c r="BB766" s="10"/>
    </row>
    <row r="767" spans="2:54" s="7" customFormat="1" ht="15" customHeight="1" x14ac:dyDescent="0.25">
      <c r="B767" s="18"/>
      <c r="C767" s="10"/>
      <c r="D767" s="13"/>
      <c r="F767" s="10"/>
      <c r="G767" s="18"/>
      <c r="H767" s="18"/>
      <c r="I767" s="18"/>
      <c r="J767" s="18"/>
      <c r="L767" s="9"/>
      <c r="O767" s="10"/>
      <c r="P767" s="10"/>
      <c r="Q767" s="18"/>
      <c r="AE767" s="10"/>
      <c r="AH767" s="10"/>
      <c r="BB767" s="10"/>
    </row>
  </sheetData>
  <sheetProtection password="80ED" sheet="1" objects="1" scenarios="1"/>
  <autoFilter ref="A4:BD69"/>
  <sortState ref="V35:AA54">
    <sortCondition ref="V35"/>
  </sortState>
  <dataConsolidate/>
  <mergeCells count="1">
    <mergeCell ref="C70:C79"/>
  </mergeCells>
  <conditionalFormatting sqref="R3:T10 R14:U14 R13:S13 R29:U29 R15:T15 R30:T34 R11:R12 R42:R43 S53:T53 S50 R17:T19 R16:S16 R41:T41 R39:S39 R46:T46 R45:S45 R49:S49 R51:S51 R21:T28 R20 T20 R36:T36 T35 T37 T40 T44 T47:T48 T52 R62:T64 T54:T55 S65:T65">
    <cfRule type="cellIs" dxfId="111" priority="42" operator="greaterThan">
      <formula>1</formula>
    </cfRule>
  </conditionalFormatting>
  <conditionalFormatting sqref="V3">
    <cfRule type="cellIs" dxfId="110" priority="41" operator="greaterThan">
      <formula>1</formula>
    </cfRule>
  </conditionalFormatting>
  <conditionalFormatting sqref="U7">
    <cfRule type="cellIs" dxfId="109" priority="40" operator="greaterThan">
      <formula>1</formula>
    </cfRule>
  </conditionalFormatting>
  <conditionalFormatting sqref="T39">
    <cfRule type="cellIs" dxfId="108" priority="39" operator="greaterThan">
      <formula>1</formula>
    </cfRule>
  </conditionalFormatting>
  <conditionalFormatting sqref="S38">
    <cfRule type="cellIs" dxfId="107" priority="38" operator="greaterThan">
      <formula>1</formula>
    </cfRule>
  </conditionalFormatting>
  <conditionalFormatting sqref="U3:U6 U8:U13 U15:U16 U19">
    <cfRule type="cellIs" dxfId="106" priority="37" operator="greaterThan">
      <formula>1</formula>
    </cfRule>
  </conditionalFormatting>
  <conditionalFormatting sqref="T51">
    <cfRule type="cellIs" dxfId="105" priority="36" operator="greaterThan">
      <formula>1</formula>
    </cfRule>
  </conditionalFormatting>
  <conditionalFormatting sqref="R57">
    <cfRule type="cellIs" dxfId="104" priority="35" operator="greaterThan">
      <formula>1</formula>
    </cfRule>
  </conditionalFormatting>
  <conditionalFormatting sqref="T56">
    <cfRule type="cellIs" dxfId="103" priority="34" operator="greaterThan">
      <formula>1</formula>
    </cfRule>
  </conditionalFormatting>
  <conditionalFormatting sqref="Y2">
    <cfRule type="cellIs" dxfId="102" priority="75" operator="greaterThan">
      <formula>1</formula>
    </cfRule>
  </conditionalFormatting>
  <conditionalFormatting sqref="R59">
    <cfRule type="cellIs" dxfId="101" priority="32" operator="greaterThan">
      <formula>1</formula>
    </cfRule>
  </conditionalFormatting>
  <conditionalFormatting sqref="U32">
    <cfRule type="cellIs" dxfId="100" priority="31" operator="greaterThan">
      <formula>1</formula>
    </cfRule>
  </conditionalFormatting>
  <conditionalFormatting sqref="S48">
    <cfRule type="cellIs" dxfId="99" priority="30" operator="greaterThan">
      <formula>1</formula>
    </cfRule>
  </conditionalFormatting>
  <conditionalFormatting sqref="X3:X65">
    <cfRule type="cellIs" dxfId="98" priority="29" operator="greaterThan">
      <formula>1</formula>
    </cfRule>
  </conditionalFormatting>
  <conditionalFormatting sqref="R60:R61">
    <cfRule type="cellIs" dxfId="97" priority="28" operator="greaterThan">
      <formula>1</formula>
    </cfRule>
  </conditionalFormatting>
  <conditionalFormatting sqref="S57">
    <cfRule type="cellIs" dxfId="96" priority="27" operator="greaterThan">
      <formula>1</formula>
    </cfRule>
  </conditionalFormatting>
  <conditionalFormatting sqref="S11:S12">
    <cfRule type="cellIs" dxfId="95" priority="26" operator="greaterThan">
      <formula>1</formula>
    </cfRule>
  </conditionalFormatting>
  <conditionalFormatting sqref="T11:T13">
    <cfRule type="cellIs" dxfId="94" priority="25" operator="greaterThan">
      <formula>1</formula>
    </cfRule>
  </conditionalFormatting>
  <conditionalFormatting sqref="T16">
    <cfRule type="cellIs" dxfId="93" priority="24" operator="greaterThan">
      <formula>1</formula>
    </cfRule>
  </conditionalFormatting>
  <conditionalFormatting sqref="U17:U18">
    <cfRule type="cellIs" dxfId="92" priority="23" operator="greaterThan">
      <formula>1</formula>
    </cfRule>
  </conditionalFormatting>
  <conditionalFormatting sqref="S20">
    <cfRule type="cellIs" dxfId="91" priority="22" operator="greaterThan">
      <formula>1</formula>
    </cfRule>
  </conditionalFormatting>
  <conditionalFormatting sqref="U20:U28">
    <cfRule type="cellIs" dxfId="90" priority="21" operator="greaterThan">
      <formula>1</formula>
    </cfRule>
  </conditionalFormatting>
  <conditionalFormatting sqref="U30:U31">
    <cfRule type="cellIs" dxfId="89" priority="20" operator="greaterThan">
      <formula>1</formula>
    </cfRule>
  </conditionalFormatting>
  <conditionalFormatting sqref="U33:U65">
    <cfRule type="cellIs" dxfId="88" priority="19" operator="greaterThan">
      <formula>1</formula>
    </cfRule>
  </conditionalFormatting>
  <conditionalFormatting sqref="R35:S35">
    <cfRule type="cellIs" dxfId="87" priority="18" operator="greaterThan">
      <formula>1</formula>
    </cfRule>
  </conditionalFormatting>
  <conditionalFormatting sqref="R37:S37">
    <cfRule type="cellIs" dxfId="86" priority="17" operator="greaterThan">
      <formula>1</formula>
    </cfRule>
  </conditionalFormatting>
  <conditionalFormatting sqref="R38">
    <cfRule type="cellIs" dxfId="85" priority="16" operator="greaterThan">
      <formula>1</formula>
    </cfRule>
  </conditionalFormatting>
  <conditionalFormatting sqref="T38">
    <cfRule type="cellIs" dxfId="84" priority="15" operator="greaterThan">
      <formula>1</formula>
    </cfRule>
  </conditionalFormatting>
  <conditionalFormatting sqref="R40:S40">
    <cfRule type="cellIs" dxfId="83" priority="14" operator="greaterThan">
      <formula>1</formula>
    </cfRule>
  </conditionalFormatting>
  <conditionalFormatting sqref="S42:T43">
    <cfRule type="cellIs" dxfId="82" priority="13" operator="greaterThan">
      <formula>1</formula>
    </cfRule>
  </conditionalFormatting>
  <conditionalFormatting sqref="R44:S44">
    <cfRule type="cellIs" dxfId="81" priority="12" operator="greaterThan">
      <formula>1</formula>
    </cfRule>
  </conditionalFormatting>
  <conditionalFormatting sqref="R47:S47">
    <cfRule type="cellIs" dxfId="80" priority="11" operator="greaterThan">
      <formula>1</formula>
    </cfRule>
  </conditionalFormatting>
  <conditionalFormatting sqref="R48">
    <cfRule type="cellIs" dxfId="79" priority="10" operator="greaterThan">
      <formula>1</formula>
    </cfRule>
  </conditionalFormatting>
  <conditionalFormatting sqref="T49:T50">
    <cfRule type="cellIs" dxfId="78" priority="9" operator="greaterThan">
      <formula>1</formula>
    </cfRule>
  </conditionalFormatting>
  <conditionalFormatting sqref="R50">
    <cfRule type="cellIs" dxfId="77" priority="8" operator="greaterThan">
      <formula>1</formula>
    </cfRule>
  </conditionalFormatting>
  <conditionalFormatting sqref="R52:R56">
    <cfRule type="cellIs" dxfId="76" priority="7" operator="greaterThan">
      <formula>1</formula>
    </cfRule>
  </conditionalFormatting>
  <conditionalFormatting sqref="S52">
    <cfRule type="cellIs" dxfId="75" priority="6" operator="greaterThan">
      <formula>1</formula>
    </cfRule>
  </conditionalFormatting>
  <conditionalFormatting sqref="S54:S56">
    <cfRule type="cellIs" dxfId="74" priority="5" operator="greaterThan">
      <formula>1</formula>
    </cfRule>
  </conditionalFormatting>
  <conditionalFormatting sqref="S58:S61">
    <cfRule type="cellIs" dxfId="73" priority="4" operator="greaterThan">
      <formula>1</formula>
    </cfRule>
  </conditionalFormatting>
  <conditionalFormatting sqref="T57:T61">
    <cfRule type="cellIs" dxfId="72" priority="3" operator="greaterThan">
      <formula>1</formula>
    </cfRule>
  </conditionalFormatting>
  <conditionalFormatting sqref="R65">
    <cfRule type="cellIs" dxfId="71" priority="2" operator="greaterThan">
      <formula>1</formula>
    </cfRule>
  </conditionalFormatting>
  <conditionalFormatting sqref="T45">
    <cfRule type="cellIs" dxfId="70" priority="1" operator="greaterThan">
      <formula>1</formula>
    </cfRule>
  </conditionalFormatting>
  <conditionalFormatting sqref="R58">
    <cfRule type="cellIs" dxfId="69" priority="33" operator="greaterThan">
      <formula>1</formula>
    </cfRule>
  </conditionalFormatting>
  <pageMargins left="0.1" right="0.1" top="0.6" bottom="0.8" header="0.5" footer="0.5"/>
  <pageSetup orientation="landscape" horizontalDpi="300" verticalDpi="300" r:id="rId1"/>
  <headerFooter alignWithMargins="0">
    <oddHeader>&amp;C&amp;"-,Bold"&amp;12FY 2016-2017 - UCOA REVENUE DATA ANALYSIS</oddHeader>
    <oddFooter xml:space="preserve">&amp;L&amp;"-,Regular"&amp;10&amp;A&amp;CPage &amp;P of &amp;N&amp;R&amp;"-,Regular"&amp;10&amp;F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S131"/>
  <sheetViews>
    <sheetView tabSelected="1" topLeftCell="A2" workbookViewId="0">
      <selection activeCell="D30" sqref="D30"/>
    </sheetView>
  </sheetViews>
  <sheetFormatPr defaultColWidth="9.6640625" defaultRowHeight="13.2" x14ac:dyDescent="0.25"/>
  <cols>
    <col min="1" max="1" width="14.1640625" style="72" customWidth="1"/>
    <col min="2" max="2" width="29.1640625" style="72" customWidth="1"/>
    <col min="3" max="3" width="13.6640625" style="72" customWidth="1"/>
    <col min="4" max="4" width="22.1640625" style="65" customWidth="1"/>
    <col min="5" max="7" width="20.83203125" style="65" bestFit="1" customWidth="1"/>
    <col min="8" max="8" width="23" style="65" bestFit="1" customWidth="1"/>
    <col min="9" max="9" width="17.83203125" style="65" bestFit="1" customWidth="1"/>
    <col min="10" max="10" width="20.83203125" style="65" bestFit="1" customWidth="1"/>
    <col min="11" max="11" width="22.1640625" style="65" customWidth="1"/>
    <col min="12" max="12" width="2.83203125" style="65" customWidth="1"/>
    <col min="13" max="13" width="26.33203125" style="65" customWidth="1"/>
    <col min="14" max="14" width="17.1640625" style="65" customWidth="1"/>
    <col min="15" max="17" width="9.6640625" style="65"/>
    <col min="18" max="18" width="23" style="65" customWidth="1"/>
    <col min="19" max="19" width="21.1640625" style="65" customWidth="1"/>
    <col min="20" max="16384" width="9.6640625" style="65"/>
  </cols>
  <sheetData>
    <row r="1" spans="1:19" ht="12" hidden="1" customHeight="1" x14ac:dyDescent="0.25">
      <c r="A1" s="117" t="s">
        <v>137</v>
      </c>
      <c r="B1" s="118" t="s">
        <v>306</v>
      </c>
      <c r="C1" s="118" t="s">
        <v>336</v>
      </c>
      <c r="D1" s="119" t="s">
        <v>307</v>
      </c>
      <c r="E1" s="120" t="s">
        <v>308</v>
      </c>
      <c r="F1" s="119" t="s">
        <v>309</v>
      </c>
      <c r="G1" s="120" t="s">
        <v>310</v>
      </c>
      <c r="H1" s="121" t="s">
        <v>312</v>
      </c>
      <c r="I1" s="122" t="s">
        <v>313</v>
      </c>
      <c r="J1" s="123" t="s">
        <v>314</v>
      </c>
      <c r="K1" s="90" t="s">
        <v>315</v>
      </c>
    </row>
    <row r="2" spans="1:19" ht="15" customHeight="1" x14ac:dyDescent="0.25">
      <c r="E2" s="93"/>
    </row>
    <row r="3" spans="1:19" ht="15" customHeight="1" x14ac:dyDescent="0.3">
      <c r="A3" s="393" t="s">
        <v>333</v>
      </c>
      <c r="B3" s="394"/>
      <c r="C3" s="394"/>
      <c r="D3" s="394"/>
    </row>
    <row r="4" spans="1:19" s="67" customFormat="1" x14ac:dyDescent="0.25">
      <c r="A4" s="66"/>
      <c r="B4" s="66"/>
      <c r="C4" s="66"/>
      <c r="D4" s="391" t="s">
        <v>290</v>
      </c>
      <c r="E4" s="392"/>
      <c r="F4" s="387" t="s">
        <v>34</v>
      </c>
      <c r="G4" s="387"/>
      <c r="H4" s="388" t="s">
        <v>291</v>
      </c>
      <c r="I4" s="389"/>
      <c r="J4" s="390"/>
    </row>
    <row r="5" spans="1:19" s="68" customFormat="1" x14ac:dyDescent="0.25">
      <c r="A5" s="61" t="s">
        <v>130</v>
      </c>
      <c r="B5" s="61" t="s">
        <v>38</v>
      </c>
      <c r="C5" s="91" t="s">
        <v>138</v>
      </c>
      <c r="D5" s="76" t="s">
        <v>293</v>
      </c>
      <c r="E5" s="77" t="s">
        <v>294</v>
      </c>
      <c r="F5" s="76" t="s">
        <v>293</v>
      </c>
      <c r="G5" s="77" t="s">
        <v>294</v>
      </c>
      <c r="H5" s="76" t="s">
        <v>295</v>
      </c>
      <c r="I5" s="76" t="s">
        <v>296</v>
      </c>
      <c r="J5" s="76" t="s">
        <v>131</v>
      </c>
      <c r="K5" s="76" t="s">
        <v>44</v>
      </c>
      <c r="M5" s="237" t="s">
        <v>401</v>
      </c>
      <c r="N5" s="237" t="s">
        <v>402</v>
      </c>
    </row>
    <row r="6" spans="1:19" s="69" customFormat="1" ht="12" customHeight="1" x14ac:dyDescent="0.25">
      <c r="A6" s="60"/>
      <c r="B6" s="60" t="s">
        <v>140</v>
      </c>
      <c r="C6" s="59">
        <f>AVERAGE(C8:C70)</f>
        <v>2261.3930676465147</v>
      </c>
      <c r="D6" s="59">
        <f>AVERAGE(D8:D70)</f>
        <v>550183.11031746038</v>
      </c>
      <c r="E6" s="59">
        <f t="shared" ref="E6:N6" si="0">AVERAGE(E8:E70)</f>
        <v>2591862.5852380954</v>
      </c>
      <c r="F6" s="59">
        <f t="shared" si="0"/>
        <v>15174326.181587301</v>
      </c>
      <c r="G6" s="59">
        <f t="shared" si="0"/>
        <v>475072.90666666673</v>
      </c>
      <c r="H6" s="59">
        <f t="shared" si="0"/>
        <v>20466375.847460318</v>
      </c>
      <c r="I6" s="59">
        <f t="shared" si="0"/>
        <v>126318.30682539679</v>
      </c>
      <c r="J6" s="59">
        <f t="shared" si="0"/>
        <v>1995789.9180952378</v>
      </c>
      <c r="K6" s="59">
        <f t="shared" si="0"/>
        <v>41379928.85619048</v>
      </c>
      <c r="M6" s="59">
        <f t="shared" si="0"/>
        <v>40433567.630317457</v>
      </c>
      <c r="N6" s="59">
        <f t="shared" si="0"/>
        <v>946361.22587301594</v>
      </c>
    </row>
    <row r="7" spans="1:19" s="69" customFormat="1" ht="12" customHeight="1" x14ac:dyDescent="0.25">
      <c r="A7" s="146" t="s">
        <v>337</v>
      </c>
      <c r="B7" s="147" t="s">
        <v>357</v>
      </c>
      <c r="C7" s="147" t="s">
        <v>358</v>
      </c>
      <c r="D7" s="147" t="s">
        <v>359</v>
      </c>
      <c r="E7" s="147" t="s">
        <v>360</v>
      </c>
      <c r="F7" s="147" t="s">
        <v>361</v>
      </c>
      <c r="G7" s="147" t="s">
        <v>362</v>
      </c>
      <c r="H7" s="147" t="s">
        <v>363</v>
      </c>
      <c r="I7" s="147" t="s">
        <v>364</v>
      </c>
      <c r="J7" s="147" t="s">
        <v>365</v>
      </c>
      <c r="K7" s="148" t="s">
        <v>366</v>
      </c>
    </row>
    <row r="8" spans="1:19" ht="27" x14ac:dyDescent="0.3">
      <c r="A8" s="144">
        <v>570</v>
      </c>
      <c r="B8" s="141" t="str">
        <f>VLOOKUP($A8,num,$B$1)</f>
        <v>Academy for Career Exploration</v>
      </c>
      <c r="C8" s="233">
        <f t="shared" ref="C8:C40" si="1">VLOOKUP($A8,num,5)</f>
        <v>190.0888888888889</v>
      </c>
      <c r="D8" s="233">
        <f t="shared" ref="D8:J18" si="2">VLOOKUP($A8,revtype,D$1)</f>
        <v>160601.29999999999</v>
      </c>
      <c r="E8" s="233">
        <f t="shared" si="2"/>
        <v>161062.32</v>
      </c>
      <c r="F8" s="233">
        <f t="shared" si="2"/>
        <v>2227727</v>
      </c>
      <c r="G8" s="233">
        <f t="shared" si="2"/>
        <v>51015.01</v>
      </c>
      <c r="H8" s="233">
        <f t="shared" si="2"/>
        <v>0</v>
      </c>
      <c r="I8" s="233">
        <f t="shared" si="2"/>
        <v>22820.46</v>
      </c>
      <c r="J8" s="233">
        <f t="shared" si="2"/>
        <v>867973.62</v>
      </c>
      <c r="K8" s="234">
        <f>SUM(Table20[[#This Row],[Filter4]:[Filter10]])</f>
        <v>3491199.71</v>
      </c>
      <c r="M8" s="255">
        <f t="shared" ref="M8:M30" si="3">VLOOKUP($A8,revtype14,13,FALSE)</f>
        <v>3587340.2</v>
      </c>
      <c r="N8" s="255">
        <f>Table20[[#This Row],[Filter11]]-M8</f>
        <v>-96140.490000000224</v>
      </c>
      <c r="R8" s="32"/>
      <c r="S8" s="71"/>
    </row>
    <row r="9" spans="1:19" ht="12" customHeight="1" x14ac:dyDescent="0.3">
      <c r="A9" s="144">
        <v>671</v>
      </c>
      <c r="B9" s="143" t="s">
        <v>381</v>
      </c>
      <c r="C9" s="233">
        <f t="shared" si="1"/>
        <v>1128.6560846560847</v>
      </c>
      <c r="D9" s="233">
        <f t="shared" si="2"/>
        <v>474879.81</v>
      </c>
      <c r="E9" s="233">
        <f t="shared" si="2"/>
        <v>1262103.51</v>
      </c>
      <c r="F9" s="233">
        <f t="shared" si="2"/>
        <v>5449760.75</v>
      </c>
      <c r="G9" s="233">
        <f t="shared" si="2"/>
        <v>0</v>
      </c>
      <c r="H9" s="233">
        <f t="shared" si="2"/>
        <v>0</v>
      </c>
      <c r="I9" s="233">
        <f t="shared" si="2"/>
        <v>651442.27</v>
      </c>
      <c r="J9" s="233">
        <f t="shared" si="2"/>
        <v>11647816</v>
      </c>
      <c r="K9" s="234">
        <f>SUM(Table20[[#This Row],[Filter4]:[Filter10]])</f>
        <v>19486002.34</v>
      </c>
      <c r="M9" s="256">
        <f t="shared" si="3"/>
        <v>16235517.609999999</v>
      </c>
      <c r="N9" s="256">
        <f>Table20[[#This Row],[Filter11]]-M9</f>
        <v>3250484.7300000004</v>
      </c>
      <c r="R9" s="32"/>
      <c r="S9" s="71"/>
    </row>
    <row r="10" spans="1:19" ht="13.8" x14ac:dyDescent="0.3">
      <c r="A10" s="145">
        <v>10</v>
      </c>
      <c r="B10" s="142" t="str">
        <f t="shared" ref="B10:B46" si="4">VLOOKUP($A10,num,$B$1)</f>
        <v>Barrington</v>
      </c>
      <c r="C10" s="233">
        <f t="shared" si="1"/>
        <v>3338.8305555555557</v>
      </c>
      <c r="D10" s="233">
        <f t="shared" si="2"/>
        <v>387736.08</v>
      </c>
      <c r="E10" s="233">
        <f t="shared" si="2"/>
        <v>1282525.01</v>
      </c>
      <c r="F10" s="233">
        <f t="shared" si="2"/>
        <v>5384247</v>
      </c>
      <c r="G10" s="233">
        <f t="shared" si="2"/>
        <v>149599.82999999999</v>
      </c>
      <c r="H10" s="233">
        <f t="shared" si="2"/>
        <v>44975369</v>
      </c>
      <c r="I10" s="233">
        <f t="shared" si="2"/>
        <v>3993.47</v>
      </c>
      <c r="J10" s="233">
        <f t="shared" si="2"/>
        <v>817197.71</v>
      </c>
      <c r="K10" s="234">
        <f>SUM(Table20[[#This Row],[Filter4]:[Filter10]])</f>
        <v>53000668.100000001</v>
      </c>
      <c r="M10" s="255">
        <f t="shared" si="3"/>
        <v>51466441.82</v>
      </c>
      <c r="N10" s="255">
        <f>Table20[[#This Row],[Filter11]]-M10</f>
        <v>1534226.2800000012</v>
      </c>
      <c r="R10" s="32"/>
      <c r="S10" s="71"/>
    </row>
    <row r="11" spans="1:19" ht="13.8" x14ac:dyDescent="0.3">
      <c r="A11" s="144">
        <v>580</v>
      </c>
      <c r="B11" s="143" t="str">
        <f t="shared" si="4"/>
        <v xml:space="preserve">Beacon </v>
      </c>
      <c r="C11" s="233">
        <f t="shared" si="1"/>
        <v>368.0888888888889</v>
      </c>
      <c r="D11" s="233">
        <f t="shared" si="2"/>
        <v>169027.08</v>
      </c>
      <c r="E11" s="233">
        <f t="shared" si="2"/>
        <v>328478</v>
      </c>
      <c r="F11" s="233">
        <f t="shared" si="2"/>
        <v>2849378</v>
      </c>
      <c r="G11" s="233">
        <f t="shared" si="2"/>
        <v>50265</v>
      </c>
      <c r="H11" s="233">
        <f t="shared" si="2"/>
        <v>0</v>
      </c>
      <c r="I11" s="233">
        <f t="shared" si="2"/>
        <v>35650.61</v>
      </c>
      <c r="J11" s="233">
        <f t="shared" si="2"/>
        <v>1895539.01</v>
      </c>
      <c r="K11" s="234">
        <f>SUM(Table20[[#This Row],[Filter4]:[Filter10]])</f>
        <v>5328337.7</v>
      </c>
      <c r="M11" s="256">
        <f t="shared" si="3"/>
        <v>5380306.0500000007</v>
      </c>
      <c r="N11" s="256">
        <f>Table20[[#This Row],[Filter11]]-M11</f>
        <v>-51968.350000000559</v>
      </c>
      <c r="R11" s="32"/>
      <c r="S11" s="71"/>
    </row>
    <row r="12" spans="1:19" ht="13.8" x14ac:dyDescent="0.3">
      <c r="A12" s="144">
        <v>540</v>
      </c>
      <c r="B12" s="143" t="str">
        <f t="shared" si="4"/>
        <v xml:space="preserve">Blackstone Academy </v>
      </c>
      <c r="C12" s="233">
        <f t="shared" si="1"/>
        <v>354.05555555555554</v>
      </c>
      <c r="D12" s="233">
        <f t="shared" si="2"/>
        <v>243497.3</v>
      </c>
      <c r="E12" s="233">
        <f t="shared" si="2"/>
        <v>543463.49</v>
      </c>
      <c r="F12" s="233">
        <f t="shared" si="2"/>
        <v>3736546</v>
      </c>
      <c r="G12" s="233">
        <f t="shared" si="2"/>
        <v>2454.61</v>
      </c>
      <c r="H12" s="233">
        <f t="shared" si="2"/>
        <v>0</v>
      </c>
      <c r="I12" s="233">
        <f t="shared" si="2"/>
        <v>240433.6</v>
      </c>
      <c r="J12" s="233">
        <f t="shared" si="2"/>
        <v>1153622.52</v>
      </c>
      <c r="K12" s="234">
        <f>SUM(Table20[[#This Row],[Filter4]:[Filter10]])</f>
        <v>5920017.5199999996</v>
      </c>
      <c r="M12" s="255">
        <f t="shared" si="3"/>
        <v>5728457.9000000004</v>
      </c>
      <c r="N12" s="255">
        <f>Table20[[#This Row],[Filter11]]-M12</f>
        <v>191559.61999999918</v>
      </c>
      <c r="R12" s="32"/>
      <c r="S12" s="71"/>
    </row>
    <row r="13" spans="1:19" ht="13.8" x14ac:dyDescent="0.3">
      <c r="A13" s="144">
        <v>960</v>
      </c>
      <c r="B13" s="143" t="str">
        <f t="shared" si="4"/>
        <v xml:space="preserve">Bristol-Warren </v>
      </c>
      <c r="C13" s="233">
        <f t="shared" si="1"/>
        <v>3207.4305555555557</v>
      </c>
      <c r="D13" s="233">
        <f t="shared" si="2"/>
        <v>475648.37</v>
      </c>
      <c r="E13" s="233">
        <f t="shared" si="2"/>
        <v>2518500.2799999998</v>
      </c>
      <c r="F13" s="233">
        <f t="shared" si="2"/>
        <v>14623085</v>
      </c>
      <c r="G13" s="233">
        <f t="shared" si="2"/>
        <v>2164456.0099999998</v>
      </c>
      <c r="H13" s="233">
        <f t="shared" si="2"/>
        <v>38068467</v>
      </c>
      <c r="I13" s="233">
        <f t="shared" si="2"/>
        <v>131772.49</v>
      </c>
      <c r="J13" s="233">
        <f t="shared" si="2"/>
        <v>1910513.45</v>
      </c>
      <c r="K13" s="234">
        <f>SUM(Table20[[#This Row],[Filter4]:[Filter10]])</f>
        <v>59892442.600000001</v>
      </c>
      <c r="M13" s="256">
        <f t="shared" si="3"/>
        <v>60385869.179999992</v>
      </c>
      <c r="N13" s="256">
        <f>Table20[[#This Row],[Filter11]]-M13</f>
        <v>-493426.57999999076</v>
      </c>
      <c r="R13" s="32"/>
      <c r="S13" s="71"/>
    </row>
    <row r="14" spans="1:19" ht="13.8" x14ac:dyDescent="0.3">
      <c r="A14" s="145">
        <v>30</v>
      </c>
      <c r="B14" s="142" t="str">
        <f t="shared" si="4"/>
        <v>Burrillville</v>
      </c>
      <c r="C14" s="233">
        <f t="shared" si="1"/>
        <v>2270.1916666666671</v>
      </c>
      <c r="D14" s="233">
        <f t="shared" si="2"/>
        <v>445602.55</v>
      </c>
      <c r="E14" s="233">
        <f t="shared" si="2"/>
        <v>1826499.93</v>
      </c>
      <c r="F14" s="233">
        <f t="shared" si="2"/>
        <v>12427333</v>
      </c>
      <c r="G14" s="233">
        <f t="shared" si="2"/>
        <v>78219.820000000007</v>
      </c>
      <c r="H14" s="233">
        <f t="shared" si="2"/>
        <v>20259115.449999999</v>
      </c>
      <c r="I14" s="233">
        <f t="shared" si="2"/>
        <v>10722.59</v>
      </c>
      <c r="J14" s="233">
        <f t="shared" si="2"/>
        <v>1004316.31</v>
      </c>
      <c r="K14" s="234">
        <f>SUM(Table20[[#This Row],[Filter4]:[Filter10]])</f>
        <v>36051809.650000006</v>
      </c>
      <c r="M14" s="255">
        <f t="shared" si="3"/>
        <v>35344288.380000003</v>
      </c>
      <c r="N14" s="255">
        <f>Table20[[#This Row],[Filter11]]-M14</f>
        <v>707521.27000000328</v>
      </c>
      <c r="R14" s="32"/>
      <c r="S14" s="71"/>
    </row>
    <row r="15" spans="1:19" ht="13.8" x14ac:dyDescent="0.3">
      <c r="A15" s="145">
        <v>40</v>
      </c>
      <c r="B15" s="142" t="str">
        <f t="shared" si="4"/>
        <v>Central Falls</v>
      </c>
      <c r="C15" s="233">
        <f t="shared" si="1"/>
        <v>2736.9234972677596</v>
      </c>
      <c r="D15" s="233">
        <f t="shared" si="2"/>
        <v>855545.22</v>
      </c>
      <c r="E15" s="233">
        <f t="shared" si="2"/>
        <v>7558219.5899999999</v>
      </c>
      <c r="F15" s="233">
        <f t="shared" si="2"/>
        <v>40926257</v>
      </c>
      <c r="G15" s="233">
        <f t="shared" si="2"/>
        <v>2616912.16</v>
      </c>
      <c r="H15" s="233">
        <f t="shared" si="2"/>
        <v>0</v>
      </c>
      <c r="I15" s="233">
        <f t="shared" si="2"/>
        <v>570224.68000000005</v>
      </c>
      <c r="J15" s="233">
        <f t="shared" si="2"/>
        <v>328462.67</v>
      </c>
      <c r="K15" s="234">
        <f>SUM(Table20[[#This Row],[Filter4]:[Filter10]])</f>
        <v>52855621.32</v>
      </c>
      <c r="M15" s="256">
        <f t="shared" si="3"/>
        <v>50058086.090000004</v>
      </c>
      <c r="N15" s="256">
        <f>Table20[[#This Row],[Filter11]]-M15</f>
        <v>2797535.2299999967</v>
      </c>
      <c r="R15" s="32"/>
      <c r="S15" s="71"/>
    </row>
    <row r="16" spans="1:19" ht="13.8" x14ac:dyDescent="0.3">
      <c r="A16" s="145">
        <v>720</v>
      </c>
      <c r="B16" s="142" t="str">
        <f t="shared" si="4"/>
        <v>Charette</v>
      </c>
      <c r="C16" s="233">
        <f t="shared" si="1"/>
        <v>81.433333333333337</v>
      </c>
      <c r="D16" s="233">
        <f t="shared" si="2"/>
        <v>66938</v>
      </c>
      <c r="E16" s="233">
        <f t="shared" si="2"/>
        <v>406370.8</v>
      </c>
      <c r="F16" s="233">
        <f t="shared" si="2"/>
        <v>923639.45</v>
      </c>
      <c r="G16" s="233">
        <f t="shared" si="2"/>
        <v>5461.32</v>
      </c>
      <c r="H16" s="233">
        <f t="shared" si="2"/>
        <v>0</v>
      </c>
      <c r="I16" s="233">
        <f t="shared" si="2"/>
        <v>0</v>
      </c>
      <c r="J16" s="233">
        <f t="shared" si="2"/>
        <v>348975</v>
      </c>
      <c r="K16" s="234">
        <f>SUM(Table20[[#This Row],[Filter4]:[Filter10]])</f>
        <v>1751384.57</v>
      </c>
      <c r="M16" s="256">
        <f t="shared" si="3"/>
        <v>0</v>
      </c>
      <c r="N16" s="256">
        <f>Table20[[#This Row],[Filter11]]-M16</f>
        <v>1751384.57</v>
      </c>
      <c r="R16" s="32"/>
      <c r="S16" s="71"/>
    </row>
    <row r="17" spans="1:19" ht="13.8" x14ac:dyDescent="0.3">
      <c r="A17" s="144">
        <v>980</v>
      </c>
      <c r="B17" s="143" t="str">
        <f t="shared" si="4"/>
        <v xml:space="preserve">Chariho </v>
      </c>
      <c r="C17" s="233">
        <f t="shared" si="1"/>
        <v>3173.6444444444442</v>
      </c>
      <c r="D17" s="233">
        <f t="shared" si="2"/>
        <v>476677.65</v>
      </c>
      <c r="E17" s="233">
        <f t="shared" si="2"/>
        <v>1923813.72</v>
      </c>
      <c r="F17" s="233">
        <f t="shared" si="2"/>
        <v>13660590.619999999</v>
      </c>
      <c r="G17" s="233">
        <f t="shared" si="2"/>
        <v>2073480.37</v>
      </c>
      <c r="H17" s="233">
        <f t="shared" si="2"/>
        <v>40963212.770000003</v>
      </c>
      <c r="I17" s="233">
        <f t="shared" si="2"/>
        <v>66629.84</v>
      </c>
      <c r="J17" s="233">
        <f t="shared" si="2"/>
        <v>6180603.3899999997</v>
      </c>
      <c r="K17" s="234">
        <f>SUM(Table20[[#This Row],[Filter4]:[Filter10]])</f>
        <v>65345008.360000007</v>
      </c>
      <c r="M17" s="255">
        <f t="shared" si="3"/>
        <v>75924191.419999987</v>
      </c>
      <c r="N17" s="255">
        <f>Table20[[#This Row],[Filter11]]-M17</f>
        <v>-10579183.05999998</v>
      </c>
      <c r="R17" s="32"/>
      <c r="S17" s="71"/>
    </row>
    <row r="18" spans="1:19" ht="13.8" x14ac:dyDescent="0.3">
      <c r="A18" s="144">
        <v>550</v>
      </c>
      <c r="B18" s="143" t="str">
        <f t="shared" si="4"/>
        <v>Compass School</v>
      </c>
      <c r="C18" s="233">
        <f t="shared" si="1"/>
        <v>176.916666666667</v>
      </c>
      <c r="D18" s="233">
        <f t="shared" si="2"/>
        <v>10173</v>
      </c>
      <c r="E18" s="233">
        <f t="shared" si="2"/>
        <v>87747</v>
      </c>
      <c r="F18" s="233">
        <f t="shared" si="2"/>
        <v>422155</v>
      </c>
      <c r="G18" s="233">
        <f t="shared" si="2"/>
        <v>47233</v>
      </c>
      <c r="H18" s="233">
        <f t="shared" si="2"/>
        <v>0</v>
      </c>
      <c r="I18" s="233">
        <f t="shared" si="2"/>
        <v>281624</v>
      </c>
      <c r="J18" s="233">
        <f t="shared" si="2"/>
        <v>2345100</v>
      </c>
      <c r="K18" s="234">
        <f>SUM(Table20[[#This Row],[Filter4]:[Filter10]])</f>
        <v>3194032</v>
      </c>
      <c r="M18" s="256">
        <f t="shared" si="3"/>
        <v>2905490</v>
      </c>
      <c r="N18" s="256">
        <f>Table20[[#This Row],[Filter11]]-M18</f>
        <v>288542</v>
      </c>
      <c r="R18" s="32"/>
      <c r="S18" s="71"/>
    </row>
    <row r="19" spans="1:19" ht="13.8" x14ac:dyDescent="0.3">
      <c r="A19" s="145">
        <v>60</v>
      </c>
      <c r="B19" s="142" t="str">
        <f t="shared" si="4"/>
        <v xml:space="preserve">Coventry </v>
      </c>
      <c r="C19" s="233">
        <f t="shared" si="1"/>
        <v>4634.1027777777781</v>
      </c>
      <c r="D19" s="233">
        <f t="shared" ref="D19:J28" si="5">VLOOKUP($A19,revtype,D$1)</f>
        <v>750518.26</v>
      </c>
      <c r="E19" s="233">
        <f t="shared" si="5"/>
        <v>3316999.14</v>
      </c>
      <c r="F19" s="233">
        <f t="shared" si="5"/>
        <v>22806944</v>
      </c>
      <c r="G19" s="233">
        <f t="shared" si="5"/>
        <v>258413.21</v>
      </c>
      <c r="H19" s="233">
        <f t="shared" si="5"/>
        <v>45960114.899999999</v>
      </c>
      <c r="I19" s="233">
        <f t="shared" si="5"/>
        <v>200462.66</v>
      </c>
      <c r="J19" s="233">
        <f t="shared" si="5"/>
        <v>1992309.42</v>
      </c>
      <c r="K19" s="234">
        <f>SUM(Table20[[#This Row],[Filter4]:[Filter10]])</f>
        <v>75285761.589999989</v>
      </c>
      <c r="M19" s="255">
        <f t="shared" si="3"/>
        <v>73270835.340000004</v>
      </c>
      <c r="N19" s="255">
        <f>Table20[[#This Row],[Filter11]]-M19</f>
        <v>2014926.2499999851</v>
      </c>
      <c r="R19" s="32"/>
      <c r="S19" s="71"/>
    </row>
    <row r="20" spans="1:19" ht="13.8" x14ac:dyDescent="0.3">
      <c r="A20" s="145">
        <v>70</v>
      </c>
      <c r="B20" s="142" t="str">
        <f t="shared" si="4"/>
        <v xml:space="preserve">Cranston </v>
      </c>
      <c r="C20" s="233">
        <f t="shared" si="1"/>
        <v>10233.408333333333</v>
      </c>
      <c r="D20" s="233">
        <f t="shared" si="5"/>
        <v>1505274.8799999999</v>
      </c>
      <c r="E20" s="233">
        <f t="shared" si="5"/>
        <v>10574407.890000001</v>
      </c>
      <c r="F20" s="233">
        <f t="shared" si="5"/>
        <v>61037669</v>
      </c>
      <c r="G20" s="233">
        <f t="shared" si="5"/>
        <v>806593.5</v>
      </c>
      <c r="H20" s="233">
        <f t="shared" si="5"/>
        <v>93896822</v>
      </c>
      <c r="I20" s="233">
        <f t="shared" si="5"/>
        <v>244279.27</v>
      </c>
      <c r="J20" s="233">
        <f t="shared" si="5"/>
        <v>2713437.33</v>
      </c>
      <c r="K20" s="234">
        <f>SUM(Table20[[#This Row],[Filter4]:[Filter10]])</f>
        <v>170778483.87</v>
      </c>
      <c r="M20" s="256">
        <f t="shared" si="3"/>
        <v>166541641.46000001</v>
      </c>
      <c r="N20" s="256">
        <f>Table20[[#This Row],[Filter11]]-M20</f>
        <v>4236842.4099999964</v>
      </c>
      <c r="R20" s="32"/>
      <c r="S20" s="71"/>
    </row>
    <row r="21" spans="1:19" ht="13.8" x14ac:dyDescent="0.3">
      <c r="A21" s="145">
        <v>80</v>
      </c>
      <c r="B21" s="142" t="str">
        <f t="shared" si="4"/>
        <v xml:space="preserve">Cumberland </v>
      </c>
      <c r="C21" s="233">
        <f t="shared" si="1"/>
        <v>4635.3611111111113</v>
      </c>
      <c r="D21" s="233">
        <f t="shared" si="5"/>
        <v>565168.9</v>
      </c>
      <c r="E21" s="233">
        <f t="shared" si="5"/>
        <v>3964794.21</v>
      </c>
      <c r="F21" s="233">
        <f t="shared" si="5"/>
        <v>20687833</v>
      </c>
      <c r="G21" s="233">
        <f t="shared" si="5"/>
        <v>76480.149999999994</v>
      </c>
      <c r="H21" s="233">
        <f t="shared" si="5"/>
        <v>45111075</v>
      </c>
      <c r="I21" s="233">
        <f t="shared" si="5"/>
        <v>0</v>
      </c>
      <c r="J21" s="233">
        <f t="shared" si="5"/>
        <v>1825521.69</v>
      </c>
      <c r="K21" s="234">
        <f>SUM(Table20[[#This Row],[Filter4]:[Filter10]])</f>
        <v>72230872.949999988</v>
      </c>
      <c r="M21" s="255">
        <f t="shared" si="3"/>
        <v>68708208.070000008</v>
      </c>
      <c r="N21" s="255">
        <f>Table20[[#This Row],[Filter11]]-M21</f>
        <v>3522664.8799999803</v>
      </c>
      <c r="R21" s="32"/>
      <c r="S21" s="71"/>
    </row>
    <row r="22" spans="1:19" ht="13.8" x14ac:dyDescent="0.3">
      <c r="A22" s="144">
        <v>400</v>
      </c>
      <c r="B22" s="143" t="str">
        <f t="shared" si="4"/>
        <v>Davies Career &amp; Tech</v>
      </c>
      <c r="C22" s="233">
        <f t="shared" si="1"/>
        <v>853.46111111111111</v>
      </c>
      <c r="D22" s="233">
        <f t="shared" si="5"/>
        <v>0</v>
      </c>
      <c r="E22" s="233">
        <f t="shared" si="5"/>
        <v>1279863.6399999999</v>
      </c>
      <c r="F22" s="233">
        <f t="shared" si="5"/>
        <v>13658087</v>
      </c>
      <c r="G22" s="233">
        <f t="shared" si="5"/>
        <v>379623.73</v>
      </c>
      <c r="H22" s="233">
        <f t="shared" si="5"/>
        <v>0</v>
      </c>
      <c r="I22" s="233">
        <f t="shared" si="5"/>
        <v>56400</v>
      </c>
      <c r="J22" s="233">
        <f t="shared" si="5"/>
        <v>3708701.72</v>
      </c>
      <c r="K22" s="234">
        <f>SUM(Table20[[#This Row],[Filter4]:[Filter10]])</f>
        <v>19082676.09</v>
      </c>
      <c r="M22" s="256">
        <f t="shared" si="3"/>
        <v>18299809.32</v>
      </c>
      <c r="N22" s="256">
        <f>Table20[[#This Row],[Filter11]]-M22</f>
        <v>782866.76999999955</v>
      </c>
      <c r="R22" s="32"/>
      <c r="S22" s="71"/>
    </row>
    <row r="23" spans="1:19" ht="13.8" x14ac:dyDescent="0.3">
      <c r="A23" s="145">
        <v>90</v>
      </c>
      <c r="B23" s="142" t="str">
        <f t="shared" si="4"/>
        <v xml:space="preserve">East Greenwich </v>
      </c>
      <c r="C23" s="233">
        <f t="shared" si="1"/>
        <v>2522.4916666666668</v>
      </c>
      <c r="D23" s="233">
        <f t="shared" si="5"/>
        <v>357747.67</v>
      </c>
      <c r="E23" s="233">
        <f t="shared" si="5"/>
        <v>912920.1</v>
      </c>
      <c r="F23" s="233">
        <f t="shared" si="5"/>
        <v>3091316</v>
      </c>
      <c r="G23" s="233">
        <f t="shared" si="5"/>
        <v>243949.55</v>
      </c>
      <c r="H23" s="233">
        <f t="shared" si="5"/>
        <v>35340811.979999997</v>
      </c>
      <c r="I23" s="233">
        <f t="shared" si="5"/>
        <v>5949</v>
      </c>
      <c r="J23" s="233">
        <f t="shared" si="5"/>
        <v>913819.52</v>
      </c>
      <c r="K23" s="234">
        <f>SUM(Table20[[#This Row],[Filter4]:[Filter10]])</f>
        <v>40866513.82</v>
      </c>
      <c r="M23" s="255">
        <f t="shared" si="3"/>
        <v>38868483.07</v>
      </c>
      <c r="N23" s="255">
        <f>Table20[[#This Row],[Filter11]]-M23</f>
        <v>1998030.75</v>
      </c>
      <c r="R23" s="32"/>
      <c r="S23" s="71"/>
    </row>
    <row r="24" spans="1:19" ht="13.8" x14ac:dyDescent="0.3">
      <c r="A24" s="144">
        <v>100</v>
      </c>
      <c r="B24" s="143" t="str">
        <f t="shared" si="4"/>
        <v xml:space="preserve">East Providence </v>
      </c>
      <c r="C24" s="233">
        <f t="shared" si="1"/>
        <v>5262.2389963167607</v>
      </c>
      <c r="D24" s="233">
        <f t="shared" si="5"/>
        <v>1550693.01</v>
      </c>
      <c r="E24" s="233">
        <f t="shared" si="5"/>
        <v>4537436.38</v>
      </c>
      <c r="F24" s="233">
        <f t="shared" si="5"/>
        <v>37033012.390000001</v>
      </c>
      <c r="G24" s="233">
        <f t="shared" si="5"/>
        <v>1810369.09</v>
      </c>
      <c r="H24" s="233">
        <f t="shared" si="5"/>
        <v>46903175.359999999</v>
      </c>
      <c r="I24" s="233">
        <f t="shared" si="5"/>
        <v>78614.33</v>
      </c>
      <c r="J24" s="233">
        <f t="shared" si="5"/>
        <v>1372533.24</v>
      </c>
      <c r="K24" s="234">
        <f>SUM(Table20[[#This Row],[Filter4]:[Filter10]])</f>
        <v>93285833.799999997</v>
      </c>
      <c r="M24" s="256">
        <f t="shared" si="3"/>
        <v>91902018.099999994</v>
      </c>
      <c r="N24" s="256">
        <f>Table20[[#This Row],[Filter11]]-M24</f>
        <v>1383815.700000003</v>
      </c>
      <c r="R24" s="32"/>
      <c r="S24" s="71"/>
    </row>
    <row r="25" spans="1:19" ht="13.8" x14ac:dyDescent="0.3">
      <c r="A25" s="144">
        <v>970</v>
      </c>
      <c r="B25" s="143" t="str">
        <f t="shared" si="4"/>
        <v xml:space="preserve">Exeter W. Greenwich </v>
      </c>
      <c r="C25" s="233">
        <f t="shared" si="1"/>
        <v>1604.8011049723757</v>
      </c>
      <c r="D25" s="233">
        <f t="shared" si="5"/>
        <v>287402.84999999998</v>
      </c>
      <c r="E25" s="233">
        <f t="shared" si="5"/>
        <v>818545.57</v>
      </c>
      <c r="F25" s="233">
        <f t="shared" si="5"/>
        <v>5997398</v>
      </c>
      <c r="G25" s="233">
        <f t="shared" si="5"/>
        <v>512472.13</v>
      </c>
      <c r="H25" s="233">
        <f t="shared" si="5"/>
        <v>26205240</v>
      </c>
      <c r="I25" s="233">
        <f t="shared" si="5"/>
        <v>32196</v>
      </c>
      <c r="J25" s="233">
        <f t="shared" si="5"/>
        <v>514394.61</v>
      </c>
      <c r="K25" s="234">
        <f>SUM(Table20[[#This Row],[Filter4]:[Filter10]])</f>
        <v>34367649.159999996</v>
      </c>
      <c r="M25" s="255">
        <f t="shared" si="3"/>
        <v>33605247.32</v>
      </c>
      <c r="N25" s="255">
        <f>Table20[[#This Row],[Filter11]]-M25</f>
        <v>762401.83999999613</v>
      </c>
      <c r="R25" s="32"/>
      <c r="S25" s="71"/>
    </row>
    <row r="26" spans="1:19" ht="13.8" x14ac:dyDescent="0.3">
      <c r="A26" s="144">
        <v>120</v>
      </c>
      <c r="B26" s="143" t="str">
        <f t="shared" si="4"/>
        <v xml:space="preserve">Foster </v>
      </c>
      <c r="C26" s="233">
        <f t="shared" si="1"/>
        <v>255.50833333333333</v>
      </c>
      <c r="D26" s="233">
        <f t="shared" si="5"/>
        <v>44470.96</v>
      </c>
      <c r="E26" s="233">
        <f t="shared" si="5"/>
        <v>230684.2</v>
      </c>
      <c r="F26" s="233">
        <f t="shared" si="5"/>
        <v>1145663</v>
      </c>
      <c r="G26" s="233">
        <f t="shared" si="5"/>
        <v>141731.51</v>
      </c>
      <c r="H26" s="233">
        <f t="shared" si="5"/>
        <v>3211818.96</v>
      </c>
      <c r="I26" s="233">
        <f t="shared" si="5"/>
        <v>887.91</v>
      </c>
      <c r="J26" s="233">
        <f t="shared" si="5"/>
        <v>54519.87</v>
      </c>
      <c r="K26" s="234">
        <f>SUM(Table20[[#This Row],[Filter4]:[Filter10]])</f>
        <v>4829776.41</v>
      </c>
      <c r="M26" s="256">
        <f t="shared" si="3"/>
        <v>5063866.34</v>
      </c>
      <c r="N26" s="256">
        <f>Table20[[#This Row],[Filter11]]-M26</f>
        <v>-234089.9299999997</v>
      </c>
      <c r="R26" s="32"/>
      <c r="S26" s="71"/>
    </row>
    <row r="27" spans="1:19" ht="13.8" x14ac:dyDescent="0.3">
      <c r="A27" s="144">
        <v>990</v>
      </c>
      <c r="B27" s="143" t="str">
        <f t="shared" si="4"/>
        <v xml:space="preserve">Foster-Glocester </v>
      </c>
      <c r="C27" s="233">
        <f t="shared" si="1"/>
        <v>1290.3555555555556</v>
      </c>
      <c r="D27" s="233">
        <f t="shared" si="5"/>
        <v>105397.38</v>
      </c>
      <c r="E27" s="233">
        <f t="shared" si="5"/>
        <v>674936.1</v>
      </c>
      <c r="F27" s="233">
        <f t="shared" si="5"/>
        <v>4668681</v>
      </c>
      <c r="G27" s="233">
        <f t="shared" si="5"/>
        <v>3863330.48</v>
      </c>
      <c r="H27" s="233">
        <f t="shared" si="5"/>
        <v>15737622.039999999</v>
      </c>
      <c r="I27" s="233">
        <f t="shared" si="5"/>
        <v>41500.78</v>
      </c>
      <c r="J27" s="233">
        <f t="shared" si="5"/>
        <v>3556375.51</v>
      </c>
      <c r="K27" s="234">
        <f>SUM(Table20[[#This Row],[Filter4]:[Filter10]])</f>
        <v>28647843.289999999</v>
      </c>
      <c r="M27" s="255">
        <f t="shared" si="3"/>
        <v>27216475.899999999</v>
      </c>
      <c r="N27" s="255">
        <f>Table20[[#This Row],[Filter11]]-M27</f>
        <v>1431367.3900000006</v>
      </c>
      <c r="R27" s="32"/>
      <c r="S27" s="71"/>
    </row>
    <row r="28" spans="1:19" ht="13.8" x14ac:dyDescent="0.3">
      <c r="A28" s="144">
        <v>130</v>
      </c>
      <c r="B28" s="143" t="str">
        <f t="shared" si="4"/>
        <v xml:space="preserve">Glocester </v>
      </c>
      <c r="C28" s="233">
        <f t="shared" si="1"/>
        <v>528.69999999999993</v>
      </c>
      <c r="D28" s="233">
        <f t="shared" si="5"/>
        <v>55639.33</v>
      </c>
      <c r="E28" s="233">
        <f t="shared" si="5"/>
        <v>427117.15</v>
      </c>
      <c r="F28" s="233">
        <f t="shared" si="5"/>
        <v>2318831</v>
      </c>
      <c r="G28" s="233">
        <f t="shared" si="5"/>
        <v>2064.5700000000002</v>
      </c>
      <c r="H28" s="233">
        <f t="shared" si="5"/>
        <v>6372035</v>
      </c>
      <c r="I28" s="233">
        <f t="shared" si="5"/>
        <v>1000</v>
      </c>
      <c r="J28" s="233">
        <f t="shared" si="5"/>
        <v>151457.76</v>
      </c>
      <c r="K28" s="234">
        <f>SUM(Table20[[#This Row],[Filter4]:[Filter10]])</f>
        <v>9328144.8100000005</v>
      </c>
      <c r="M28" s="256">
        <f t="shared" si="3"/>
        <v>9320340.3800000008</v>
      </c>
      <c r="N28" s="256">
        <f>Table20[[#This Row],[Filter11]]-M28</f>
        <v>7804.429999999702</v>
      </c>
      <c r="R28" s="32"/>
      <c r="S28" s="71"/>
    </row>
    <row r="29" spans="1:19" ht="13.8" x14ac:dyDescent="0.3">
      <c r="A29" s="144">
        <v>480</v>
      </c>
      <c r="B29" s="143" t="str">
        <f t="shared" si="4"/>
        <v xml:space="preserve">Highlander </v>
      </c>
      <c r="C29" s="233">
        <f t="shared" si="1"/>
        <v>588.00552486187848</v>
      </c>
      <c r="D29" s="233">
        <f t="shared" ref="D29:J38" si="6">VLOOKUP($A29,revtype,D$1)</f>
        <v>343603</v>
      </c>
      <c r="E29" s="233">
        <f t="shared" si="6"/>
        <v>862259</v>
      </c>
      <c r="F29" s="233">
        <f t="shared" si="6"/>
        <v>5808301</v>
      </c>
      <c r="G29" s="233">
        <f t="shared" si="6"/>
        <v>116354</v>
      </c>
      <c r="H29" s="233">
        <f t="shared" si="6"/>
        <v>0</v>
      </c>
      <c r="I29" s="233">
        <f t="shared" si="6"/>
        <v>145631</v>
      </c>
      <c r="J29" s="233">
        <f t="shared" si="6"/>
        <v>3112513</v>
      </c>
      <c r="K29" s="234">
        <f>SUM(Table20[[#This Row],[Filter4]:[Filter10]])</f>
        <v>10388661</v>
      </c>
      <c r="M29" s="255">
        <f t="shared" si="3"/>
        <v>9599479</v>
      </c>
      <c r="N29" s="255">
        <f>Table20[[#This Row],[Filter11]]-M29</f>
        <v>789182</v>
      </c>
      <c r="R29" s="32"/>
      <c r="S29" s="71"/>
    </row>
    <row r="30" spans="1:19" ht="13.8" x14ac:dyDescent="0.3">
      <c r="A30" s="144">
        <v>680</v>
      </c>
      <c r="B30" s="143" t="str">
        <f t="shared" si="4"/>
        <v>Hope Academy</v>
      </c>
      <c r="C30" s="233">
        <f t="shared" si="1"/>
        <v>178.40217391304347</v>
      </c>
      <c r="D30" s="233">
        <f t="shared" si="6"/>
        <v>128848</v>
      </c>
      <c r="E30" s="233">
        <f t="shared" si="6"/>
        <v>203354</v>
      </c>
      <c r="F30" s="233">
        <f t="shared" si="6"/>
        <v>1813351</v>
      </c>
      <c r="G30" s="233">
        <f t="shared" si="6"/>
        <v>5307</v>
      </c>
      <c r="H30" s="233">
        <f t="shared" si="6"/>
        <v>0</v>
      </c>
      <c r="I30" s="233">
        <f t="shared" si="6"/>
        <v>12513</v>
      </c>
      <c r="J30" s="233">
        <f t="shared" si="6"/>
        <v>827937</v>
      </c>
      <c r="K30" s="234">
        <f>SUM(Table20[[#This Row],[Filter4]:[Filter10]])</f>
        <v>2991310</v>
      </c>
      <c r="M30" s="256">
        <f t="shared" si="3"/>
        <v>2289898</v>
      </c>
      <c r="N30" s="256">
        <f>Table20[[#This Row],[Filter11]]-M30</f>
        <v>701412</v>
      </c>
      <c r="R30" s="32"/>
      <c r="S30" s="71"/>
    </row>
    <row r="31" spans="1:19" ht="13.8" x14ac:dyDescent="0.3">
      <c r="A31" s="144">
        <v>530</v>
      </c>
      <c r="B31" s="143" t="str">
        <f t="shared" si="4"/>
        <v xml:space="preserve">International </v>
      </c>
      <c r="C31" s="233">
        <f t="shared" si="1"/>
        <v>369.2707182320442</v>
      </c>
      <c r="D31" s="233">
        <f t="shared" si="6"/>
        <v>8598</v>
      </c>
      <c r="E31" s="233">
        <f t="shared" si="6"/>
        <v>433025</v>
      </c>
      <c r="F31" s="233">
        <f t="shared" si="6"/>
        <v>3380912</v>
      </c>
      <c r="G31" s="233">
        <f t="shared" si="6"/>
        <v>37762</v>
      </c>
      <c r="H31" s="233">
        <f t="shared" si="6"/>
        <v>0</v>
      </c>
      <c r="I31" s="233">
        <f t="shared" si="6"/>
        <v>40577</v>
      </c>
      <c r="J31" s="233">
        <f t="shared" si="6"/>
        <v>2056776</v>
      </c>
      <c r="K31" s="234">
        <f>SUM(Table20[[#This Row],[Filter4]:[Filter10]])</f>
        <v>5957650</v>
      </c>
      <c r="M31" s="255">
        <f t="shared" ref="M31:M60" si="7">VLOOKUP($A31,revtype14,13,FALSE)</f>
        <v>5532679</v>
      </c>
      <c r="N31" s="255">
        <f>Table20[[#This Row],[Filter11]]-M31</f>
        <v>424971</v>
      </c>
      <c r="R31" s="32"/>
      <c r="S31" s="71"/>
    </row>
    <row r="32" spans="1:19" ht="13.8" x14ac:dyDescent="0.3">
      <c r="A32" s="144">
        <v>150</v>
      </c>
      <c r="B32" s="143" t="str">
        <f t="shared" si="4"/>
        <v xml:space="preserve">Jamestown </v>
      </c>
      <c r="C32" s="233">
        <f t="shared" si="1"/>
        <v>499.26666666666671</v>
      </c>
      <c r="D32" s="233">
        <f t="shared" si="6"/>
        <v>230810.35</v>
      </c>
      <c r="E32" s="233">
        <f t="shared" si="6"/>
        <v>353171.39</v>
      </c>
      <c r="F32" s="233">
        <f t="shared" si="6"/>
        <v>523180.84</v>
      </c>
      <c r="G32" s="233">
        <f t="shared" si="6"/>
        <v>1567.56</v>
      </c>
      <c r="H32" s="233">
        <f t="shared" si="6"/>
        <v>11665624</v>
      </c>
      <c r="I32" s="233">
        <f t="shared" si="6"/>
        <v>3590.12</v>
      </c>
      <c r="J32" s="233">
        <f t="shared" si="6"/>
        <v>162509.21</v>
      </c>
      <c r="K32" s="234">
        <f>SUM(Table20[[#This Row],[Filter4]:[Filter10]])</f>
        <v>12940453.470000001</v>
      </c>
      <c r="M32" s="256">
        <f t="shared" si="7"/>
        <v>12471295.57</v>
      </c>
      <c r="N32" s="256">
        <f>Table20[[#This Row],[Filter11]]-M32</f>
        <v>469157.90000000037</v>
      </c>
      <c r="R32" s="32"/>
      <c r="S32" s="71"/>
    </row>
    <row r="33" spans="1:19" ht="13.8" x14ac:dyDescent="0.3">
      <c r="A33" s="144">
        <v>160</v>
      </c>
      <c r="B33" s="143" t="str">
        <f t="shared" si="4"/>
        <v xml:space="preserve">Johnston </v>
      </c>
      <c r="C33" s="233">
        <f t="shared" si="1"/>
        <v>3209.7361111111113</v>
      </c>
      <c r="D33" s="233">
        <f t="shared" si="6"/>
        <v>835472.64</v>
      </c>
      <c r="E33" s="233">
        <f t="shared" si="6"/>
        <v>2837188.51</v>
      </c>
      <c r="F33" s="233">
        <f t="shared" si="6"/>
        <v>18120660</v>
      </c>
      <c r="G33" s="233">
        <f t="shared" si="6"/>
        <v>227710.09</v>
      </c>
      <c r="H33" s="233">
        <f t="shared" si="6"/>
        <v>37529014.630000003</v>
      </c>
      <c r="I33" s="233">
        <f t="shared" si="6"/>
        <v>82667.759999999995</v>
      </c>
      <c r="J33" s="233">
        <f t="shared" si="6"/>
        <v>943771.76</v>
      </c>
      <c r="K33" s="234">
        <f>SUM(Table20[[#This Row],[Filter4]:[Filter10]])</f>
        <v>60576485.390000001</v>
      </c>
      <c r="M33" s="255">
        <f t="shared" si="7"/>
        <v>60835542.280000001</v>
      </c>
      <c r="N33" s="255">
        <f>Table20[[#This Row],[Filter11]]-M33</f>
        <v>-259056.8900000006</v>
      </c>
      <c r="R33" s="32"/>
      <c r="S33" s="71"/>
    </row>
    <row r="34" spans="1:19" ht="13.8" x14ac:dyDescent="0.3">
      <c r="A34" s="144">
        <v>520</v>
      </c>
      <c r="B34" s="143" t="str">
        <f t="shared" si="4"/>
        <v>Kingston Hill</v>
      </c>
      <c r="C34" s="233">
        <f t="shared" si="1"/>
        <v>188.13513513513513</v>
      </c>
      <c r="D34" s="233">
        <f t="shared" si="6"/>
        <v>75447</v>
      </c>
      <c r="E34" s="233">
        <f t="shared" si="6"/>
        <v>140154</v>
      </c>
      <c r="F34" s="233">
        <f t="shared" si="6"/>
        <v>543753</v>
      </c>
      <c r="G34" s="233">
        <f t="shared" si="6"/>
        <v>247095</v>
      </c>
      <c r="H34" s="233">
        <f t="shared" si="6"/>
        <v>0</v>
      </c>
      <c r="I34" s="233">
        <f t="shared" si="6"/>
        <v>36223</v>
      </c>
      <c r="J34" s="233">
        <f t="shared" si="6"/>
        <v>2313850</v>
      </c>
      <c r="K34" s="234">
        <f>SUM(Table20[[#This Row],[Filter4]:[Filter10]])</f>
        <v>3356522</v>
      </c>
      <c r="M34" s="256">
        <f t="shared" si="7"/>
        <v>3078731</v>
      </c>
      <c r="N34" s="256">
        <f>Table20[[#This Row],[Filter11]]-M34</f>
        <v>277791</v>
      </c>
      <c r="R34" s="32"/>
      <c r="S34" s="71"/>
    </row>
    <row r="35" spans="1:19" ht="13.8" x14ac:dyDescent="0.3">
      <c r="A35" s="144">
        <v>590</v>
      </c>
      <c r="B35" s="143" t="str">
        <f t="shared" si="4"/>
        <v>Learning Community</v>
      </c>
      <c r="C35" s="233">
        <f t="shared" si="1"/>
        <v>573.20000000000005</v>
      </c>
      <c r="D35" s="233">
        <f t="shared" si="6"/>
        <v>315699.02</v>
      </c>
      <c r="E35" s="233">
        <f t="shared" si="6"/>
        <v>783254.97</v>
      </c>
      <c r="F35" s="233">
        <f t="shared" si="6"/>
        <v>6481809</v>
      </c>
      <c r="G35" s="233">
        <f t="shared" si="6"/>
        <v>109848</v>
      </c>
      <c r="H35" s="233">
        <f t="shared" si="6"/>
        <v>0</v>
      </c>
      <c r="I35" s="233">
        <f t="shared" si="6"/>
        <v>481252</v>
      </c>
      <c r="J35" s="233">
        <f t="shared" si="6"/>
        <v>2372999.33</v>
      </c>
      <c r="K35" s="234">
        <f>SUM(Table20[[#This Row],[Filter4]:[Filter10]])</f>
        <v>10544862.32</v>
      </c>
      <c r="M35" s="255">
        <f t="shared" si="7"/>
        <v>10350866.77</v>
      </c>
      <c r="N35" s="255">
        <f>Table20[[#This Row],[Filter11]]-M35</f>
        <v>193995.55000000075</v>
      </c>
      <c r="R35" s="32"/>
      <c r="S35" s="71"/>
    </row>
    <row r="36" spans="1:19" ht="13.8" x14ac:dyDescent="0.3">
      <c r="A36" s="144">
        <v>170</v>
      </c>
      <c r="B36" s="143" t="str">
        <f t="shared" si="4"/>
        <v xml:space="preserve">Lincoln </v>
      </c>
      <c r="C36" s="233">
        <f t="shared" si="1"/>
        <v>3100.1923076923076</v>
      </c>
      <c r="D36" s="233">
        <f t="shared" si="6"/>
        <v>710558.59</v>
      </c>
      <c r="E36" s="233">
        <f t="shared" si="6"/>
        <v>1641895.09</v>
      </c>
      <c r="F36" s="233">
        <f t="shared" si="6"/>
        <v>12323166</v>
      </c>
      <c r="G36" s="233">
        <f t="shared" si="6"/>
        <v>475058.23</v>
      </c>
      <c r="H36" s="233">
        <f t="shared" si="6"/>
        <v>41786267</v>
      </c>
      <c r="I36" s="233">
        <f t="shared" si="6"/>
        <v>1981.99</v>
      </c>
      <c r="J36" s="233">
        <f t="shared" si="6"/>
        <v>649148.89</v>
      </c>
      <c r="K36" s="234">
        <f>SUM(Table20[[#This Row],[Filter4]:[Filter10]])</f>
        <v>57588075.789999999</v>
      </c>
      <c r="M36" s="256">
        <f t="shared" si="7"/>
        <v>56594545.170000002</v>
      </c>
      <c r="N36" s="256">
        <f>Table20[[#This Row],[Filter11]]-M36</f>
        <v>993530.61999999732</v>
      </c>
      <c r="R36" s="32"/>
      <c r="S36" s="71"/>
    </row>
    <row r="37" spans="1:19" ht="13.8" x14ac:dyDescent="0.3">
      <c r="A37" s="144">
        <v>180</v>
      </c>
      <c r="B37" s="143" t="str">
        <f t="shared" si="4"/>
        <v xml:space="preserve">Little Compton </v>
      </c>
      <c r="C37" s="233">
        <f t="shared" si="1"/>
        <v>234.4422222222222</v>
      </c>
      <c r="D37" s="233">
        <f t="shared" si="6"/>
        <v>17144.66</v>
      </c>
      <c r="E37" s="233">
        <f t="shared" si="6"/>
        <v>176149.72</v>
      </c>
      <c r="F37" s="233">
        <f t="shared" si="6"/>
        <v>357321.09</v>
      </c>
      <c r="G37" s="233">
        <f t="shared" si="6"/>
        <v>18283.64</v>
      </c>
      <c r="H37" s="233">
        <f t="shared" si="6"/>
        <v>6887302</v>
      </c>
      <c r="I37" s="233">
        <f t="shared" si="6"/>
        <v>11090</v>
      </c>
      <c r="J37" s="233">
        <f t="shared" si="6"/>
        <v>78500.92</v>
      </c>
      <c r="K37" s="234">
        <f>SUM(Table20[[#This Row],[Filter4]:[Filter10]])</f>
        <v>7545792.0300000003</v>
      </c>
      <c r="M37" s="255">
        <f t="shared" si="7"/>
        <v>7408641.5200000005</v>
      </c>
      <c r="N37" s="255">
        <f>Table20[[#This Row],[Filter11]]-M37</f>
        <v>137150.50999999978</v>
      </c>
      <c r="R37" s="32"/>
      <c r="S37" s="71"/>
    </row>
    <row r="38" spans="1:19" ht="13.8" x14ac:dyDescent="0.3">
      <c r="A38" s="144">
        <v>420</v>
      </c>
      <c r="B38" s="143" t="str">
        <f t="shared" si="4"/>
        <v>MET Career &amp; Tech</v>
      </c>
      <c r="C38" s="233">
        <f t="shared" si="1"/>
        <v>779.08888888888885</v>
      </c>
      <c r="D38" s="233">
        <f t="shared" si="6"/>
        <v>142429.16</v>
      </c>
      <c r="E38" s="233">
        <f t="shared" si="6"/>
        <v>1440056.78</v>
      </c>
      <c r="F38" s="233">
        <f t="shared" si="6"/>
        <v>9351695</v>
      </c>
      <c r="G38" s="233">
        <f t="shared" si="6"/>
        <v>837205</v>
      </c>
      <c r="H38" s="233">
        <f t="shared" si="6"/>
        <v>-368.17</v>
      </c>
      <c r="I38" s="233">
        <f t="shared" si="6"/>
        <v>59113.32</v>
      </c>
      <c r="J38" s="233">
        <f t="shared" si="6"/>
        <v>4935638.45</v>
      </c>
      <c r="K38" s="234">
        <f>SUM(Table20[[#This Row],[Filter4]:[Filter10]])</f>
        <v>16765769.539999999</v>
      </c>
      <c r="M38" s="256">
        <f t="shared" si="7"/>
        <v>16289446.91</v>
      </c>
      <c r="N38" s="256">
        <f>Table20[[#This Row],[Filter11]]-M38</f>
        <v>476322.62999999896</v>
      </c>
      <c r="R38" s="32"/>
      <c r="S38" s="71"/>
    </row>
    <row r="39" spans="1:19" ht="13.8" x14ac:dyDescent="0.3">
      <c r="A39" s="144">
        <v>190</v>
      </c>
      <c r="B39" s="143" t="str">
        <f t="shared" si="4"/>
        <v xml:space="preserve">Middletown  </v>
      </c>
      <c r="C39" s="233">
        <f t="shared" si="1"/>
        <v>2152.1833333333334</v>
      </c>
      <c r="D39" s="233">
        <f t="shared" ref="D39:J48" si="8">VLOOKUP($A39,revtype,D$1)</f>
        <v>1269843.98</v>
      </c>
      <c r="E39" s="233">
        <f t="shared" si="8"/>
        <v>1599450.87</v>
      </c>
      <c r="F39" s="233">
        <f t="shared" si="8"/>
        <v>7975637</v>
      </c>
      <c r="G39" s="233">
        <f t="shared" si="8"/>
        <v>59723.54</v>
      </c>
      <c r="H39" s="233">
        <f t="shared" si="8"/>
        <v>26510694</v>
      </c>
      <c r="I39" s="233">
        <f t="shared" si="8"/>
        <v>95963.48</v>
      </c>
      <c r="J39" s="233">
        <f t="shared" si="8"/>
        <v>1013416.66</v>
      </c>
      <c r="K39" s="234">
        <f>SUM(Table20[[#This Row],[Filter4]:[Filter10]])</f>
        <v>38524729.529999994</v>
      </c>
      <c r="M39" s="255">
        <f t="shared" si="7"/>
        <v>38601670.519999996</v>
      </c>
      <c r="N39" s="255">
        <f>Table20[[#This Row],[Filter11]]-M39</f>
        <v>-76940.990000002086</v>
      </c>
      <c r="R39" s="32"/>
      <c r="S39" s="71"/>
    </row>
    <row r="40" spans="1:19" ht="13.8" x14ac:dyDescent="0.3">
      <c r="A40" s="144">
        <v>200</v>
      </c>
      <c r="B40" s="143" t="str">
        <f t="shared" si="4"/>
        <v xml:space="preserve">Narragansett </v>
      </c>
      <c r="C40" s="233">
        <f t="shared" si="1"/>
        <v>1273.497222222222</v>
      </c>
      <c r="D40" s="233">
        <f t="shared" si="8"/>
        <v>287363.73</v>
      </c>
      <c r="E40" s="233">
        <f t="shared" si="8"/>
        <v>906513.55</v>
      </c>
      <c r="F40" s="233">
        <f t="shared" si="8"/>
        <v>2313574</v>
      </c>
      <c r="G40" s="233">
        <f t="shared" si="8"/>
        <v>204588.68</v>
      </c>
      <c r="H40" s="233">
        <f t="shared" si="8"/>
        <v>26046813</v>
      </c>
      <c r="I40" s="233">
        <f t="shared" si="8"/>
        <v>74944.62</v>
      </c>
      <c r="J40" s="233">
        <f t="shared" si="8"/>
        <v>1309749.26</v>
      </c>
      <c r="K40" s="234">
        <f>SUM(Table20[[#This Row],[Filter4]:[Filter10]])</f>
        <v>31143546.840000004</v>
      </c>
      <c r="M40" s="256">
        <f t="shared" si="7"/>
        <v>31972386.84</v>
      </c>
      <c r="N40" s="256">
        <f>Table20[[#This Row],[Filter11]]-M40</f>
        <v>-828839.99999999627</v>
      </c>
      <c r="R40" s="32"/>
      <c r="S40" s="71"/>
    </row>
    <row r="41" spans="1:19" ht="13.8" x14ac:dyDescent="0.3">
      <c r="A41" s="144">
        <v>500</v>
      </c>
      <c r="B41" s="143" t="str">
        <f t="shared" si="4"/>
        <v xml:space="preserve">New England Laborers </v>
      </c>
      <c r="C41" s="233">
        <f t="shared" ref="C41:C70" si="9">VLOOKUP($A41,num,5)</f>
        <v>165.49444444444444</v>
      </c>
      <c r="D41" s="233">
        <f t="shared" si="8"/>
        <v>0</v>
      </c>
      <c r="E41" s="233">
        <f t="shared" si="8"/>
        <v>11574.65</v>
      </c>
      <c r="F41" s="233">
        <f t="shared" si="8"/>
        <v>1419542</v>
      </c>
      <c r="G41" s="233">
        <f t="shared" si="8"/>
        <v>77632</v>
      </c>
      <c r="H41" s="233">
        <f t="shared" si="8"/>
        <v>0</v>
      </c>
      <c r="I41" s="233">
        <f t="shared" si="8"/>
        <v>0</v>
      </c>
      <c r="J41" s="233">
        <f t="shared" si="8"/>
        <v>1262102.24</v>
      </c>
      <c r="K41" s="234">
        <f>SUM(Table20[[#This Row],[Filter4]:[Filter10]])</f>
        <v>2770850.8899999997</v>
      </c>
      <c r="M41" s="255">
        <f t="shared" si="7"/>
        <v>2564994.48</v>
      </c>
      <c r="N41" s="255">
        <f>Table20[[#This Row],[Filter11]]-M41</f>
        <v>205856.40999999968</v>
      </c>
      <c r="R41" s="32"/>
      <c r="S41" s="71"/>
    </row>
    <row r="42" spans="1:19" ht="13.8" x14ac:dyDescent="0.3">
      <c r="A42" s="144">
        <v>220</v>
      </c>
      <c r="B42" s="143" t="str">
        <f t="shared" si="4"/>
        <v xml:space="preserve">New Shoreham </v>
      </c>
      <c r="C42" s="233">
        <f t="shared" si="9"/>
        <v>132.85</v>
      </c>
      <c r="D42" s="233">
        <f t="shared" si="8"/>
        <v>25099.27</v>
      </c>
      <c r="E42" s="233">
        <f t="shared" si="8"/>
        <v>81751.740000000005</v>
      </c>
      <c r="F42" s="233">
        <f t="shared" si="8"/>
        <v>156532</v>
      </c>
      <c r="G42" s="233">
        <f t="shared" si="8"/>
        <v>578.48</v>
      </c>
      <c r="H42" s="233">
        <f t="shared" si="8"/>
        <v>4889627</v>
      </c>
      <c r="I42" s="233">
        <f t="shared" si="8"/>
        <v>447.66</v>
      </c>
      <c r="J42" s="233">
        <f t="shared" si="8"/>
        <v>60463.12</v>
      </c>
      <c r="K42" s="234">
        <f>SUM(Table20[[#This Row],[Filter4]:[Filter10]])</f>
        <v>5214499.2700000005</v>
      </c>
      <c r="M42" s="256">
        <f t="shared" si="7"/>
        <v>5347439.8500000006</v>
      </c>
      <c r="N42" s="256">
        <f>Table20[[#This Row],[Filter11]]-M42</f>
        <v>-132940.58000000007</v>
      </c>
      <c r="R42" s="32"/>
      <c r="S42" s="71"/>
    </row>
    <row r="43" spans="1:19" ht="13.8" x14ac:dyDescent="0.3">
      <c r="A43" s="144">
        <v>210</v>
      </c>
      <c r="B43" s="143" t="str">
        <f t="shared" si="4"/>
        <v xml:space="preserve">Newport </v>
      </c>
      <c r="C43" s="233">
        <f t="shared" si="9"/>
        <v>2144.4071286927251</v>
      </c>
      <c r="D43" s="233">
        <f t="shared" si="8"/>
        <v>1219732.22</v>
      </c>
      <c r="E43" s="233">
        <f t="shared" si="8"/>
        <v>3433837.96</v>
      </c>
      <c r="F43" s="233">
        <f t="shared" si="8"/>
        <v>12409309</v>
      </c>
      <c r="G43" s="233">
        <f t="shared" si="8"/>
        <v>229389.63</v>
      </c>
      <c r="H43" s="233">
        <f t="shared" si="8"/>
        <v>25968779</v>
      </c>
      <c r="I43" s="233">
        <f t="shared" si="8"/>
        <v>465487.55</v>
      </c>
      <c r="J43" s="233">
        <f t="shared" si="8"/>
        <v>3042498.52</v>
      </c>
      <c r="K43" s="234">
        <f>SUM(Table20[[#This Row],[Filter4]:[Filter10]])</f>
        <v>46769033.880000003</v>
      </c>
      <c r="M43" s="255">
        <f t="shared" si="7"/>
        <v>43210144.019999996</v>
      </c>
      <c r="N43" s="255">
        <f>Table20[[#This Row],[Filter11]]-M43</f>
        <v>3558889.8600000069</v>
      </c>
      <c r="R43" s="32"/>
      <c r="S43" s="71"/>
    </row>
    <row r="44" spans="1:19" ht="13.8" x14ac:dyDescent="0.3">
      <c r="A44" s="144">
        <v>230</v>
      </c>
      <c r="B44" s="143" t="str">
        <f t="shared" si="4"/>
        <v xml:space="preserve">North Kingstown </v>
      </c>
      <c r="C44" s="233">
        <f t="shared" si="9"/>
        <v>3939.2916666666665</v>
      </c>
      <c r="D44" s="233">
        <f t="shared" si="8"/>
        <v>428030.66</v>
      </c>
      <c r="E44" s="233">
        <f t="shared" si="8"/>
        <v>2519019.7000000002</v>
      </c>
      <c r="F44" s="233">
        <f t="shared" si="8"/>
        <v>10127402.18</v>
      </c>
      <c r="G44" s="233">
        <f t="shared" si="8"/>
        <v>121962.81</v>
      </c>
      <c r="H44" s="233">
        <f t="shared" si="8"/>
        <v>52580833.030000001</v>
      </c>
      <c r="I44" s="233">
        <f t="shared" si="8"/>
        <v>130290.47</v>
      </c>
      <c r="J44" s="233">
        <f t="shared" si="8"/>
        <v>5094737.63</v>
      </c>
      <c r="K44" s="234">
        <f>SUM(Table20[[#This Row],[Filter4]:[Filter10]])</f>
        <v>71002276.480000004</v>
      </c>
      <c r="M44" s="256">
        <f t="shared" si="7"/>
        <v>69232124.219999999</v>
      </c>
      <c r="N44" s="256">
        <f>Table20[[#This Row],[Filter11]]-M44</f>
        <v>1770152.2600000054</v>
      </c>
      <c r="R44" s="32"/>
      <c r="S44" s="71"/>
    </row>
    <row r="45" spans="1:19" ht="13.8" x14ac:dyDescent="0.3">
      <c r="A45" s="144">
        <v>240</v>
      </c>
      <c r="B45" s="143" t="str">
        <f t="shared" si="4"/>
        <v xml:space="preserve">North Providence </v>
      </c>
      <c r="C45" s="233">
        <f t="shared" si="9"/>
        <v>3524.2103539429304</v>
      </c>
      <c r="D45" s="233">
        <f t="shared" si="8"/>
        <v>998084.98</v>
      </c>
      <c r="E45" s="233">
        <f t="shared" si="8"/>
        <v>2724711.41</v>
      </c>
      <c r="F45" s="233">
        <f t="shared" si="8"/>
        <v>23283991.690000001</v>
      </c>
      <c r="G45" s="233">
        <f t="shared" si="8"/>
        <v>312235.12</v>
      </c>
      <c r="H45" s="233">
        <f t="shared" si="8"/>
        <v>32550260</v>
      </c>
      <c r="I45" s="233">
        <f t="shared" si="8"/>
        <v>136648.85</v>
      </c>
      <c r="J45" s="233">
        <f t="shared" si="8"/>
        <v>734151.92</v>
      </c>
      <c r="K45" s="234">
        <f>SUM(Table20[[#This Row],[Filter4]:[Filter10]])</f>
        <v>60740083.970000006</v>
      </c>
      <c r="M45" s="255">
        <f t="shared" si="7"/>
        <v>60328728.810000002</v>
      </c>
      <c r="N45" s="255">
        <f>Table20[[#This Row],[Filter11]]-M45</f>
        <v>411355.16000000387</v>
      </c>
      <c r="R45" s="32"/>
      <c r="S45" s="71"/>
    </row>
    <row r="46" spans="1:19" ht="13.8" x14ac:dyDescent="0.3">
      <c r="A46" s="144">
        <v>250</v>
      </c>
      <c r="B46" s="143" t="str">
        <f t="shared" si="4"/>
        <v xml:space="preserve">North Smithfield </v>
      </c>
      <c r="C46" s="233">
        <f t="shared" si="9"/>
        <v>1648.336111111111</v>
      </c>
      <c r="D46" s="233">
        <f t="shared" si="8"/>
        <v>274289.36</v>
      </c>
      <c r="E46" s="233">
        <f t="shared" si="8"/>
        <v>891859.19</v>
      </c>
      <c r="F46" s="233">
        <f t="shared" si="8"/>
        <v>6202683</v>
      </c>
      <c r="G46" s="233">
        <f t="shared" si="8"/>
        <v>98617.96</v>
      </c>
      <c r="H46" s="233">
        <f t="shared" si="8"/>
        <v>19681526</v>
      </c>
      <c r="I46" s="233">
        <f t="shared" si="8"/>
        <v>0</v>
      </c>
      <c r="J46" s="233">
        <f t="shared" si="8"/>
        <v>593808.89</v>
      </c>
      <c r="K46" s="234">
        <f>SUM(Table20[[#This Row],[Filter4]:[Filter10]])</f>
        <v>27742784.399999999</v>
      </c>
      <c r="M46" s="256">
        <f t="shared" si="7"/>
        <v>26508265.759999998</v>
      </c>
      <c r="N46" s="256">
        <f>Table20[[#This Row],[Filter11]]-M46</f>
        <v>1234518.6400000006</v>
      </c>
      <c r="R46" s="32"/>
      <c r="S46" s="71"/>
    </row>
    <row r="47" spans="1:19" ht="13.8" x14ac:dyDescent="0.3">
      <c r="A47" s="144">
        <v>660</v>
      </c>
      <c r="B47" s="143" t="s">
        <v>380</v>
      </c>
      <c r="C47" s="233">
        <f t="shared" si="9"/>
        <v>163.20430107526883</v>
      </c>
      <c r="D47" s="233">
        <f t="shared" si="8"/>
        <v>66639.259999999995</v>
      </c>
      <c r="E47" s="233">
        <f t="shared" si="8"/>
        <v>263931.03000000003</v>
      </c>
      <c r="F47" s="233">
        <f t="shared" si="8"/>
        <v>1720108</v>
      </c>
      <c r="G47" s="233">
        <f t="shared" si="8"/>
        <v>35146.76</v>
      </c>
      <c r="H47" s="233">
        <f t="shared" si="8"/>
        <v>0</v>
      </c>
      <c r="I47" s="233">
        <f t="shared" si="8"/>
        <v>321677.43</v>
      </c>
      <c r="J47" s="233">
        <f t="shared" si="8"/>
        <v>693890.38</v>
      </c>
      <c r="K47" s="234">
        <f>SUM(Table20[[#This Row],[Filter4]:[Filter10]])</f>
        <v>3101392.86</v>
      </c>
      <c r="M47" s="255">
        <f t="shared" si="7"/>
        <v>2648683.0299999998</v>
      </c>
      <c r="N47" s="255">
        <f>Table20[[#This Row],[Filter11]]-M47</f>
        <v>452709.83000000007</v>
      </c>
      <c r="R47" s="32"/>
      <c r="S47" s="71"/>
    </row>
    <row r="48" spans="1:19" ht="13.8" x14ac:dyDescent="0.3">
      <c r="A48" s="144">
        <v>510</v>
      </c>
      <c r="B48" s="143" t="str">
        <f t="shared" ref="B48:B64" si="10">VLOOKUP($A48,num,$B$1)</f>
        <v xml:space="preserve">Paul Cuffee </v>
      </c>
      <c r="C48" s="233">
        <f t="shared" si="9"/>
        <v>819.67777777777781</v>
      </c>
      <c r="D48" s="233">
        <f t="shared" si="8"/>
        <v>57186.45</v>
      </c>
      <c r="E48" s="233">
        <f t="shared" si="8"/>
        <v>1132361.46</v>
      </c>
      <c r="F48" s="233">
        <f t="shared" si="8"/>
        <v>8534952</v>
      </c>
      <c r="G48" s="233">
        <f t="shared" si="8"/>
        <v>116868.41</v>
      </c>
      <c r="H48" s="233">
        <f t="shared" si="8"/>
        <v>0</v>
      </c>
      <c r="I48" s="233">
        <f t="shared" si="8"/>
        <v>85492.23</v>
      </c>
      <c r="J48" s="233">
        <f t="shared" si="8"/>
        <v>3837116.21</v>
      </c>
      <c r="K48" s="234">
        <f>SUM(Table20[[#This Row],[Filter4]:[Filter10]])</f>
        <v>13763976.760000002</v>
      </c>
      <c r="M48" s="256">
        <f t="shared" si="7"/>
        <v>13100230.609999999</v>
      </c>
      <c r="N48" s="256">
        <f>Table20[[#This Row],[Filter11]]-M48</f>
        <v>663746.15000000224</v>
      </c>
      <c r="R48" s="32"/>
      <c r="S48" s="71"/>
    </row>
    <row r="49" spans="1:19" ht="13.8" x14ac:dyDescent="0.3">
      <c r="A49" s="144">
        <v>260</v>
      </c>
      <c r="B49" s="143" t="str">
        <f t="shared" si="10"/>
        <v xml:space="preserve">Pawtucket </v>
      </c>
      <c r="C49" s="233">
        <f t="shared" si="9"/>
        <v>8782.5277777777774</v>
      </c>
      <c r="D49" s="233">
        <f t="shared" ref="D49:J58" si="11">VLOOKUP($A49,revtype,D$1)</f>
        <v>1629227.66</v>
      </c>
      <c r="E49" s="233">
        <f t="shared" si="11"/>
        <v>14146172.970000001</v>
      </c>
      <c r="F49" s="233">
        <f t="shared" si="11"/>
        <v>87970085.030000001</v>
      </c>
      <c r="G49" s="233">
        <f t="shared" si="11"/>
        <v>4252445.54</v>
      </c>
      <c r="H49" s="233">
        <f t="shared" si="11"/>
        <v>31207632</v>
      </c>
      <c r="I49" s="233">
        <f t="shared" si="11"/>
        <v>130507.1</v>
      </c>
      <c r="J49" s="233">
        <f t="shared" si="11"/>
        <v>2076549.89</v>
      </c>
      <c r="K49" s="234">
        <f>SUM(Table20[[#This Row],[Filter4]:[Filter10]])</f>
        <v>141412620.18999997</v>
      </c>
      <c r="M49" s="255">
        <f t="shared" si="7"/>
        <v>139957330.49000001</v>
      </c>
      <c r="N49" s="255">
        <f>Table20[[#This Row],[Filter11]]-M49</f>
        <v>1455289.6999999583</v>
      </c>
      <c r="R49" s="32"/>
      <c r="S49" s="71"/>
    </row>
    <row r="50" spans="1:19" ht="13.8" x14ac:dyDescent="0.3">
      <c r="A50" s="144">
        <v>270</v>
      </c>
      <c r="B50" s="143" t="str">
        <f t="shared" si="10"/>
        <v xml:space="preserve">Portsmouth </v>
      </c>
      <c r="C50" s="233">
        <f t="shared" si="9"/>
        <v>2410.4722222222222</v>
      </c>
      <c r="D50" s="233">
        <f t="shared" si="11"/>
        <v>564206.18000000005</v>
      </c>
      <c r="E50" s="233">
        <f t="shared" si="11"/>
        <v>1761348.89</v>
      </c>
      <c r="F50" s="233">
        <f t="shared" si="11"/>
        <v>4280185</v>
      </c>
      <c r="G50" s="233">
        <f t="shared" si="11"/>
        <v>107982.05</v>
      </c>
      <c r="H50" s="233">
        <f t="shared" si="11"/>
        <v>32846243</v>
      </c>
      <c r="I50" s="233">
        <f t="shared" si="11"/>
        <v>270971.21999999997</v>
      </c>
      <c r="J50" s="233">
        <f t="shared" si="11"/>
        <v>2104116.62</v>
      </c>
      <c r="K50" s="234">
        <f>SUM(Table20[[#This Row],[Filter4]:[Filter10]])</f>
        <v>41935052.959999993</v>
      </c>
      <c r="M50" s="256">
        <f t="shared" si="7"/>
        <v>40657397.579999998</v>
      </c>
      <c r="N50" s="256">
        <f>Table20[[#This Row],[Filter11]]-M50</f>
        <v>1277655.3799999952</v>
      </c>
      <c r="R50" s="32"/>
      <c r="S50" s="71"/>
    </row>
    <row r="51" spans="1:19" ht="13.8" x14ac:dyDescent="0.3">
      <c r="A51" s="144">
        <v>280</v>
      </c>
      <c r="B51" s="143" t="str">
        <f t="shared" si="10"/>
        <v xml:space="preserve">Providence </v>
      </c>
      <c r="C51" s="233">
        <f t="shared" si="9"/>
        <v>23063.586111111112</v>
      </c>
      <c r="D51" s="233">
        <f t="shared" si="11"/>
        <v>5773527.8799999999</v>
      </c>
      <c r="E51" s="233">
        <f t="shared" si="11"/>
        <v>46137130.420000002</v>
      </c>
      <c r="F51" s="233">
        <f t="shared" si="11"/>
        <v>251791093</v>
      </c>
      <c r="G51" s="233">
        <f t="shared" si="11"/>
        <v>2619591.89</v>
      </c>
      <c r="H51" s="233">
        <f t="shared" si="11"/>
        <v>128546611.44</v>
      </c>
      <c r="I51" s="233">
        <f t="shared" si="11"/>
        <v>736481.48</v>
      </c>
      <c r="J51" s="233">
        <f t="shared" si="11"/>
        <v>3448436.96</v>
      </c>
      <c r="K51" s="234">
        <f>SUM(Table20[[#This Row],[Filter4]:[Filter10]])</f>
        <v>439052873.06999999</v>
      </c>
      <c r="M51" s="255">
        <f t="shared" si="7"/>
        <v>428653483.27999997</v>
      </c>
      <c r="N51" s="255">
        <f>Table20[[#This Row],[Filter11]]-M51</f>
        <v>10399389.790000021</v>
      </c>
      <c r="R51" s="32"/>
      <c r="S51" s="71"/>
    </row>
    <row r="52" spans="1:19" ht="13.8" x14ac:dyDescent="0.3">
      <c r="A52" s="144">
        <v>410</v>
      </c>
      <c r="B52" s="143" t="str">
        <f t="shared" si="10"/>
        <v>RI Deaf</v>
      </c>
      <c r="C52" s="233">
        <f t="shared" si="9"/>
        <v>78.08</v>
      </c>
      <c r="D52" s="233">
        <f t="shared" si="11"/>
        <v>79656.509999999995</v>
      </c>
      <c r="E52" s="233">
        <f t="shared" si="11"/>
        <v>277652.73</v>
      </c>
      <c r="F52" s="233">
        <f t="shared" si="11"/>
        <v>6570333</v>
      </c>
      <c r="G52" s="233">
        <f t="shared" si="11"/>
        <v>0</v>
      </c>
      <c r="H52" s="233">
        <f t="shared" si="11"/>
        <v>0</v>
      </c>
      <c r="I52" s="233">
        <f t="shared" si="11"/>
        <v>0</v>
      </c>
      <c r="J52" s="233">
        <f t="shared" si="11"/>
        <v>1076361.28</v>
      </c>
      <c r="K52" s="234">
        <f>SUM(Table20[[#This Row],[Filter4]:[Filter10]])</f>
        <v>8004003.5200000005</v>
      </c>
      <c r="L52" s="232"/>
      <c r="M52" s="256">
        <f t="shared" si="7"/>
        <v>7224022.1899999995</v>
      </c>
      <c r="N52" s="256">
        <f>Table20[[#This Row],[Filter11]]-M52</f>
        <v>779981.33000000101</v>
      </c>
      <c r="R52" s="32"/>
      <c r="S52" s="71"/>
    </row>
    <row r="53" spans="1:19" ht="27" x14ac:dyDescent="0.3">
      <c r="A53" s="144">
        <v>640</v>
      </c>
      <c r="B53" s="141" t="str">
        <f t="shared" si="10"/>
        <v>RI Nurses Middle Level College</v>
      </c>
      <c r="C53" s="233">
        <f t="shared" si="9"/>
        <v>270.36464088397787</v>
      </c>
      <c r="D53" s="233">
        <f t="shared" si="11"/>
        <v>258164</v>
      </c>
      <c r="E53" s="233">
        <f t="shared" si="11"/>
        <v>446824</v>
      </c>
      <c r="F53" s="233">
        <f t="shared" si="11"/>
        <v>2726258</v>
      </c>
      <c r="G53" s="233">
        <f t="shared" si="11"/>
        <v>62313</v>
      </c>
      <c r="H53" s="233">
        <f t="shared" si="11"/>
        <v>0</v>
      </c>
      <c r="I53" s="233">
        <f t="shared" si="11"/>
        <v>127131</v>
      </c>
      <c r="J53" s="233">
        <f t="shared" si="11"/>
        <v>1325858</v>
      </c>
      <c r="K53" s="234">
        <f>SUM(Table20[[#This Row],[Filter4]:[Filter10]])</f>
        <v>4946548</v>
      </c>
      <c r="L53" s="232"/>
      <c r="M53" s="255">
        <f t="shared" si="7"/>
        <v>4768818</v>
      </c>
      <c r="N53" s="255">
        <f>Table20[[#This Row],[Filter11]]-M53</f>
        <v>177730</v>
      </c>
      <c r="R53" s="32"/>
      <c r="S53" s="71"/>
    </row>
    <row r="54" spans="1:19" ht="13.8" x14ac:dyDescent="0.3">
      <c r="A54" s="144">
        <v>610</v>
      </c>
      <c r="B54" s="143" t="str">
        <f t="shared" si="10"/>
        <v>RIMA Blackstone Valley</v>
      </c>
      <c r="C54" s="233">
        <f t="shared" si="9"/>
        <v>1965.3494623655913</v>
      </c>
      <c r="D54" s="233">
        <f t="shared" si="11"/>
        <v>386303.69</v>
      </c>
      <c r="E54" s="233">
        <f t="shared" si="11"/>
        <v>1976606.61</v>
      </c>
      <c r="F54" s="233">
        <f t="shared" si="11"/>
        <v>16949496</v>
      </c>
      <c r="G54" s="233">
        <f t="shared" si="11"/>
        <v>27123</v>
      </c>
      <c r="H54" s="233">
        <f t="shared" si="11"/>
        <v>0</v>
      </c>
      <c r="I54" s="233">
        <f t="shared" si="11"/>
        <v>365493.93</v>
      </c>
      <c r="J54" s="233">
        <f t="shared" si="11"/>
        <v>9384461.1099999994</v>
      </c>
      <c r="K54" s="234">
        <f>SUM(Table20[[#This Row],[Filter4]:[Filter10]])</f>
        <v>29089484.34</v>
      </c>
      <c r="M54" s="256">
        <f t="shared" si="7"/>
        <v>27119121.5</v>
      </c>
      <c r="N54" s="256">
        <f>Table20[[#This Row],[Filter11]]-M54</f>
        <v>1970362.8399999999</v>
      </c>
      <c r="R54" s="32"/>
      <c r="S54" s="71"/>
    </row>
    <row r="55" spans="1:19" ht="13.8" x14ac:dyDescent="0.3">
      <c r="A55" s="144">
        <v>700</v>
      </c>
      <c r="B55" s="143" t="str">
        <f t="shared" si="10"/>
        <v>RISE</v>
      </c>
      <c r="C55" s="233">
        <f t="shared" si="9"/>
        <v>219.02777777777777</v>
      </c>
      <c r="D55" s="233">
        <f t="shared" si="11"/>
        <v>0</v>
      </c>
      <c r="E55" s="233">
        <f t="shared" si="11"/>
        <v>110995</v>
      </c>
      <c r="F55" s="233">
        <f t="shared" si="11"/>
        <v>1879994</v>
      </c>
      <c r="G55" s="233">
        <f t="shared" si="11"/>
        <v>0</v>
      </c>
      <c r="H55" s="233">
        <f t="shared" si="11"/>
        <v>0</v>
      </c>
      <c r="I55" s="233">
        <f t="shared" si="11"/>
        <v>4028</v>
      </c>
      <c r="J55" s="233">
        <f t="shared" si="11"/>
        <v>6217208</v>
      </c>
      <c r="K55" s="234">
        <f>SUM(Table20[[#This Row],[Filter4]:[Filter10]])</f>
        <v>8212225</v>
      </c>
      <c r="M55" s="255">
        <f t="shared" si="7"/>
        <v>2071071</v>
      </c>
      <c r="N55" s="256">
        <f>Table20[[#This Row],[Filter11]]-M55</f>
        <v>6141154</v>
      </c>
      <c r="R55" s="32"/>
      <c r="S55" s="71"/>
    </row>
    <row r="56" spans="1:19" ht="13.8" x14ac:dyDescent="0.3">
      <c r="A56" s="144">
        <v>300</v>
      </c>
      <c r="B56" s="143" t="str">
        <f t="shared" si="10"/>
        <v xml:space="preserve">Scituate </v>
      </c>
      <c r="C56" s="233">
        <f t="shared" si="9"/>
        <v>1221.0333333333331</v>
      </c>
      <c r="D56" s="233">
        <f t="shared" si="11"/>
        <v>101521.85</v>
      </c>
      <c r="E56" s="233">
        <f t="shared" si="11"/>
        <v>1002883.11</v>
      </c>
      <c r="F56" s="233">
        <f t="shared" si="11"/>
        <v>3335256</v>
      </c>
      <c r="G56" s="233">
        <f t="shared" si="11"/>
        <v>123834.25</v>
      </c>
      <c r="H56" s="233">
        <f t="shared" si="11"/>
        <v>19344576</v>
      </c>
      <c r="I56" s="233">
        <f t="shared" si="11"/>
        <v>98193.26</v>
      </c>
      <c r="J56" s="233">
        <f t="shared" si="11"/>
        <v>223256.42</v>
      </c>
      <c r="K56" s="234">
        <f>SUM(Table20[[#This Row],[Filter4]:[Filter10]])</f>
        <v>24229520.890000004</v>
      </c>
      <c r="M56" s="255">
        <f t="shared" si="7"/>
        <v>24615579.449999999</v>
      </c>
      <c r="N56" s="255">
        <f>Table20[[#This Row],[Filter11]]-M56</f>
        <v>-386058.55999999493</v>
      </c>
      <c r="R56" s="32"/>
      <c r="S56" s="71"/>
    </row>
    <row r="57" spans="1:19" ht="13.8" x14ac:dyDescent="0.3">
      <c r="A57" s="144">
        <v>600</v>
      </c>
      <c r="B57" s="143" t="str">
        <f t="shared" si="10"/>
        <v>Segue Institute</v>
      </c>
      <c r="C57" s="233">
        <f t="shared" si="9"/>
        <v>234.85561497326202</v>
      </c>
      <c r="D57" s="233">
        <f t="shared" si="11"/>
        <v>275319</v>
      </c>
      <c r="E57" s="233">
        <f t="shared" si="11"/>
        <v>288984</v>
      </c>
      <c r="F57" s="233">
        <f t="shared" si="11"/>
        <v>2823238</v>
      </c>
      <c r="G57" s="233">
        <f t="shared" si="11"/>
        <v>9990</v>
      </c>
      <c r="H57" s="233">
        <f t="shared" si="11"/>
        <v>0</v>
      </c>
      <c r="I57" s="233">
        <f t="shared" si="11"/>
        <v>104611</v>
      </c>
      <c r="J57" s="233">
        <f t="shared" si="11"/>
        <v>807964</v>
      </c>
      <c r="K57" s="234">
        <f>SUM(Table20[[#This Row],[Filter4]:[Filter10]])</f>
        <v>4310106</v>
      </c>
      <c r="M57" s="256">
        <f t="shared" si="7"/>
        <v>4170493</v>
      </c>
      <c r="N57" s="256">
        <f>Table20[[#This Row],[Filter11]]-M57</f>
        <v>139613</v>
      </c>
      <c r="R57" s="32"/>
      <c r="S57" s="71"/>
    </row>
    <row r="58" spans="1:19" ht="13.8" x14ac:dyDescent="0.3">
      <c r="A58" s="144">
        <v>310</v>
      </c>
      <c r="B58" s="143" t="str">
        <f t="shared" si="10"/>
        <v xml:space="preserve">Smithfield </v>
      </c>
      <c r="C58" s="233">
        <f t="shared" si="9"/>
        <v>2404.6333333333332</v>
      </c>
      <c r="D58" s="233">
        <f t="shared" si="11"/>
        <v>293255.24</v>
      </c>
      <c r="E58" s="233">
        <f t="shared" si="11"/>
        <v>1293946.94</v>
      </c>
      <c r="F58" s="233">
        <f t="shared" si="11"/>
        <v>7778638</v>
      </c>
      <c r="G58" s="233">
        <f t="shared" si="11"/>
        <v>43799.66</v>
      </c>
      <c r="H58" s="233">
        <f t="shared" si="11"/>
        <v>31677808</v>
      </c>
      <c r="I58" s="233">
        <f t="shared" si="11"/>
        <v>44784.27</v>
      </c>
      <c r="J58" s="233">
        <f t="shared" si="11"/>
        <v>631865.19999999995</v>
      </c>
      <c r="K58" s="234">
        <f>SUM(Table20[[#This Row],[Filter4]:[Filter10]])</f>
        <v>41764097.31000001</v>
      </c>
      <c r="M58" s="255">
        <f t="shared" si="7"/>
        <v>40040517.359999999</v>
      </c>
      <c r="N58" s="255">
        <f>Table20[[#This Row],[Filter11]]-M58</f>
        <v>1723579.9500000104</v>
      </c>
      <c r="R58" s="32"/>
      <c r="S58" s="71"/>
    </row>
    <row r="59" spans="1:19" ht="13.8" x14ac:dyDescent="0.3">
      <c r="A59" s="144">
        <v>320</v>
      </c>
      <c r="B59" s="143" t="str">
        <f t="shared" si="10"/>
        <v xml:space="preserve">South Kingstown </v>
      </c>
      <c r="C59" s="233">
        <f t="shared" si="9"/>
        <v>2930.577777777778</v>
      </c>
      <c r="D59" s="233">
        <f t="shared" ref="D59:J70" si="12">VLOOKUP($A59,revtype,D$1)</f>
        <v>448659.19</v>
      </c>
      <c r="E59" s="233">
        <f t="shared" si="12"/>
        <v>1783129.4</v>
      </c>
      <c r="F59" s="233">
        <f t="shared" si="12"/>
        <v>6156775</v>
      </c>
      <c r="G59" s="233">
        <f t="shared" si="12"/>
        <v>52074.91</v>
      </c>
      <c r="H59" s="233">
        <f t="shared" si="12"/>
        <v>53952664</v>
      </c>
      <c r="I59" s="233">
        <f t="shared" si="12"/>
        <v>18388.580000000002</v>
      </c>
      <c r="J59" s="233">
        <f t="shared" si="12"/>
        <v>1658303.74</v>
      </c>
      <c r="K59" s="234">
        <f>SUM(Table20[[#This Row],[Filter4]:[Filter10]])</f>
        <v>64069994.82</v>
      </c>
      <c r="M59" s="256">
        <f t="shared" si="7"/>
        <v>62685594.450000003</v>
      </c>
      <c r="N59" s="256">
        <f>Table20[[#This Row],[Filter11]]-M59</f>
        <v>1384400.3699999973</v>
      </c>
      <c r="R59" s="32"/>
      <c r="S59" s="71"/>
    </row>
    <row r="60" spans="1:19" ht="13.8" x14ac:dyDescent="0.3">
      <c r="A60" s="144">
        <v>690</v>
      </c>
      <c r="B60" s="143" t="str">
        <f t="shared" si="10"/>
        <v>Southside Elementary</v>
      </c>
      <c r="C60" s="233">
        <f t="shared" si="9"/>
        <v>119.52105263157894</v>
      </c>
      <c r="D60" s="233">
        <f t="shared" si="12"/>
        <v>103707.23</v>
      </c>
      <c r="E60" s="233">
        <f t="shared" si="12"/>
        <v>171864.85</v>
      </c>
      <c r="F60" s="233">
        <f t="shared" si="12"/>
        <v>1301720</v>
      </c>
      <c r="G60" s="233">
        <f t="shared" si="12"/>
        <v>0</v>
      </c>
      <c r="H60" s="233">
        <f t="shared" si="12"/>
        <v>0</v>
      </c>
      <c r="I60" s="233">
        <f t="shared" si="12"/>
        <v>27538</v>
      </c>
      <c r="J60" s="233">
        <f t="shared" si="12"/>
        <v>514939.78</v>
      </c>
      <c r="K60" s="234">
        <f>SUM(Table20[[#This Row],[Filter4]:[Filter10]])</f>
        <v>2119769.8600000003</v>
      </c>
      <c r="M60" s="255">
        <f t="shared" si="7"/>
        <v>1674526</v>
      </c>
      <c r="N60" s="255">
        <f>Table20[[#This Row],[Filter11]]-M60</f>
        <v>445243.86000000034</v>
      </c>
      <c r="R60" s="32"/>
      <c r="S60" s="71"/>
    </row>
    <row r="61" spans="1:19" ht="13.8" x14ac:dyDescent="0.3">
      <c r="A61" s="144">
        <v>620</v>
      </c>
      <c r="B61" s="143" t="str">
        <f t="shared" si="10"/>
        <v>The Greene School</v>
      </c>
      <c r="C61" s="233">
        <f t="shared" si="9"/>
        <v>198.58333333333334</v>
      </c>
      <c r="D61" s="233">
        <f t="shared" si="12"/>
        <v>13211</v>
      </c>
      <c r="E61" s="233">
        <f t="shared" si="12"/>
        <v>167241</v>
      </c>
      <c r="F61" s="233">
        <f t="shared" si="12"/>
        <v>1190698</v>
      </c>
      <c r="G61" s="233">
        <f t="shared" si="12"/>
        <v>149293</v>
      </c>
      <c r="H61" s="233">
        <f t="shared" si="12"/>
        <v>0</v>
      </c>
      <c r="I61" s="233">
        <f t="shared" si="12"/>
        <v>102910</v>
      </c>
      <c r="J61" s="233">
        <f t="shared" si="12"/>
        <v>1735285</v>
      </c>
      <c r="K61" s="234">
        <f>SUM(Table20[[#This Row],[Filter4]:[Filter10]])</f>
        <v>3358638</v>
      </c>
      <c r="M61" s="256">
        <f t="shared" ref="M61:M70" si="13">VLOOKUP($A61,revtype14,13,FALSE)</f>
        <v>3249950</v>
      </c>
      <c r="N61" s="256">
        <f>Table20[[#This Row],[Filter11]]-M61</f>
        <v>108688</v>
      </c>
      <c r="R61" s="32"/>
      <c r="S61" s="71"/>
    </row>
    <row r="62" spans="1:19" ht="13.8" x14ac:dyDescent="0.3">
      <c r="A62" s="144">
        <v>560</v>
      </c>
      <c r="B62" s="143" t="str">
        <f t="shared" si="10"/>
        <v>Times 2 Academy</v>
      </c>
      <c r="C62" s="233">
        <f t="shared" si="9"/>
        <v>727.13</v>
      </c>
      <c r="D62" s="233">
        <f t="shared" si="12"/>
        <v>0</v>
      </c>
      <c r="E62" s="233">
        <f t="shared" si="12"/>
        <v>0</v>
      </c>
      <c r="F62" s="233">
        <f t="shared" si="12"/>
        <v>6036730.4000000004</v>
      </c>
      <c r="G62" s="233">
        <f t="shared" si="12"/>
        <v>218350.44</v>
      </c>
      <c r="H62" s="233">
        <f t="shared" si="12"/>
        <v>0</v>
      </c>
      <c r="I62" s="233">
        <f t="shared" si="12"/>
        <v>17207.919999999998</v>
      </c>
      <c r="J62" s="233">
        <f t="shared" si="12"/>
        <v>5293405.4800000004</v>
      </c>
      <c r="K62" s="234">
        <f>SUM(Table20[[#This Row],[Filter4]:[Filter10]])</f>
        <v>11565694.240000002</v>
      </c>
      <c r="M62" s="255">
        <f t="shared" si="13"/>
        <v>12017165.369999999</v>
      </c>
      <c r="N62" s="255">
        <f>Table20[[#This Row],[Filter11]]-M62</f>
        <v>-451471.12999999709</v>
      </c>
      <c r="R62" s="32"/>
      <c r="S62" s="71"/>
    </row>
    <row r="63" spans="1:19" ht="13.8" x14ac:dyDescent="0.3">
      <c r="A63" s="144">
        <v>330</v>
      </c>
      <c r="B63" s="143" t="str">
        <f t="shared" si="10"/>
        <v xml:space="preserve">Tiverton </v>
      </c>
      <c r="C63" s="233">
        <f t="shared" si="9"/>
        <v>1754.9375844076121</v>
      </c>
      <c r="D63" s="233">
        <f t="shared" si="12"/>
        <v>1472935.3</v>
      </c>
      <c r="E63" s="233">
        <f t="shared" si="12"/>
        <v>1191180.96</v>
      </c>
      <c r="F63" s="233">
        <f t="shared" si="12"/>
        <v>6778118</v>
      </c>
      <c r="G63" s="233">
        <f t="shared" si="12"/>
        <v>48861.13</v>
      </c>
      <c r="H63" s="233">
        <f t="shared" si="12"/>
        <v>23455250</v>
      </c>
      <c r="I63" s="233">
        <f t="shared" si="12"/>
        <v>29210.55</v>
      </c>
      <c r="J63" s="233">
        <f t="shared" si="12"/>
        <v>369985.4</v>
      </c>
      <c r="K63" s="234">
        <f>SUM(Table20[[#This Row],[Filter4]:[Filter10]])</f>
        <v>33345541.34</v>
      </c>
      <c r="M63" s="256">
        <f t="shared" si="13"/>
        <v>32024839.329999998</v>
      </c>
      <c r="N63" s="256">
        <f>Table20[[#This Row],[Filter11]]-M63</f>
        <v>1320702.0100000016</v>
      </c>
      <c r="R63" s="32"/>
      <c r="S63" s="71"/>
    </row>
    <row r="64" spans="1:19" ht="27" x14ac:dyDescent="0.3">
      <c r="A64" s="144">
        <v>630</v>
      </c>
      <c r="B64" s="141" t="str">
        <f t="shared" si="10"/>
        <v>Trinity Academy for the Performing Arts</v>
      </c>
      <c r="C64" s="233">
        <f t="shared" si="9"/>
        <v>210.68160427807487</v>
      </c>
      <c r="D64" s="233">
        <f t="shared" si="12"/>
        <v>169715.26</v>
      </c>
      <c r="E64" s="233">
        <f t="shared" si="12"/>
        <v>352496.35</v>
      </c>
      <c r="F64" s="233">
        <f t="shared" si="12"/>
        <v>2266734</v>
      </c>
      <c r="G64" s="233">
        <f t="shared" si="12"/>
        <v>771987</v>
      </c>
      <c r="H64" s="233">
        <f t="shared" si="12"/>
        <v>0</v>
      </c>
      <c r="I64" s="233">
        <f t="shared" si="12"/>
        <v>45202</v>
      </c>
      <c r="J64" s="233">
        <f t="shared" si="12"/>
        <v>885341.8</v>
      </c>
      <c r="K64" s="234">
        <f>SUM(Table20[[#This Row],[Filter4]:[Filter10]])</f>
        <v>4491476.41</v>
      </c>
      <c r="M64" s="255">
        <f t="shared" si="13"/>
        <v>3531215.33</v>
      </c>
      <c r="N64" s="255">
        <f>Table20[[#This Row],[Filter11]]-M64</f>
        <v>960261.08000000007</v>
      </c>
      <c r="R64" s="32"/>
      <c r="S64" s="71"/>
    </row>
    <row r="65" spans="1:19" ht="13.8" x14ac:dyDescent="0.3">
      <c r="A65" s="144">
        <v>430</v>
      </c>
      <c r="B65" s="143" t="s">
        <v>379</v>
      </c>
      <c r="C65" s="233">
        <f t="shared" si="9"/>
        <v>136.60220994475139</v>
      </c>
      <c r="D65" s="233">
        <f t="shared" si="12"/>
        <v>225057</v>
      </c>
      <c r="E65" s="233">
        <f t="shared" si="12"/>
        <v>273003</v>
      </c>
      <c r="F65" s="233">
        <f t="shared" si="12"/>
        <v>1423688</v>
      </c>
      <c r="G65" s="233">
        <f t="shared" si="12"/>
        <v>7990</v>
      </c>
      <c r="H65" s="233">
        <f t="shared" si="12"/>
        <v>0</v>
      </c>
      <c r="I65" s="233">
        <f t="shared" si="12"/>
        <v>153785</v>
      </c>
      <c r="J65" s="233">
        <f t="shared" si="12"/>
        <v>999068</v>
      </c>
      <c r="K65" s="234">
        <f>SUM(Table20[[#This Row],[Filter4]:[Filter10]])</f>
        <v>3082591</v>
      </c>
      <c r="M65" s="256">
        <f t="shared" si="13"/>
        <v>2993598</v>
      </c>
      <c r="N65" s="256">
        <f>Table20[[#This Row],[Filter11]]-M65</f>
        <v>88993</v>
      </c>
      <c r="R65" s="32"/>
      <c r="S65" s="71"/>
    </row>
    <row r="66" spans="1:19" ht="13.8" x14ac:dyDescent="0.3">
      <c r="A66" s="144">
        <v>650</v>
      </c>
      <c r="B66" s="143" t="s">
        <v>382</v>
      </c>
      <c r="C66" s="233">
        <f t="shared" si="9"/>
        <v>220.61111111111111</v>
      </c>
      <c r="D66" s="233">
        <f t="shared" si="12"/>
        <v>297441.59000000003</v>
      </c>
      <c r="E66" s="233">
        <f t="shared" si="12"/>
        <v>338060.49</v>
      </c>
      <c r="F66" s="233">
        <f t="shared" si="12"/>
        <v>2246369</v>
      </c>
      <c r="G66" s="233">
        <f t="shared" si="12"/>
        <v>13759.79</v>
      </c>
      <c r="H66" s="233">
        <f t="shared" si="12"/>
        <v>0</v>
      </c>
      <c r="I66" s="233">
        <f t="shared" si="12"/>
        <v>3000</v>
      </c>
      <c r="J66" s="233">
        <f t="shared" si="12"/>
        <v>1180141.6599999999</v>
      </c>
      <c r="K66" s="234">
        <f>SUM(Table20[[#This Row],[Filter4]:[Filter10]])</f>
        <v>4078772.5300000003</v>
      </c>
      <c r="M66" s="255">
        <f t="shared" si="13"/>
        <v>3977782.8899999997</v>
      </c>
      <c r="N66" s="255">
        <f>Table20[[#This Row],[Filter11]]-M66</f>
        <v>100989.6400000006</v>
      </c>
      <c r="R66" s="32"/>
      <c r="S66" s="71"/>
    </row>
    <row r="67" spans="1:19" ht="13.8" x14ac:dyDescent="0.3">
      <c r="A67" s="144">
        <v>350</v>
      </c>
      <c r="B67" s="143" t="str">
        <f>VLOOKUP($A67,num,$B$1)</f>
        <v xml:space="preserve">Warwick </v>
      </c>
      <c r="C67" s="233">
        <f t="shared" si="9"/>
        <v>8712.1366470501489</v>
      </c>
      <c r="D67" s="233">
        <f t="shared" si="12"/>
        <v>1638723.13</v>
      </c>
      <c r="E67" s="233">
        <f t="shared" si="12"/>
        <v>7151025.7300000004</v>
      </c>
      <c r="F67" s="233">
        <f t="shared" si="12"/>
        <v>37360492</v>
      </c>
      <c r="G67" s="233">
        <f t="shared" si="12"/>
        <v>692096.46</v>
      </c>
      <c r="H67" s="233">
        <f t="shared" si="12"/>
        <v>123982479</v>
      </c>
      <c r="I67" s="233">
        <f t="shared" si="12"/>
        <v>278416.27</v>
      </c>
      <c r="J67" s="233">
        <f t="shared" si="12"/>
        <v>2753439.62</v>
      </c>
      <c r="K67" s="234">
        <f>SUM(Table20[[#This Row],[Filter4]:[Filter10]])</f>
        <v>173856672.21000001</v>
      </c>
      <c r="M67" s="256">
        <f t="shared" si="13"/>
        <v>174988921.72</v>
      </c>
      <c r="N67" s="256">
        <f>Table20[[#This Row],[Filter11]]-M67</f>
        <v>-1132249.5099999905</v>
      </c>
      <c r="R67" s="32"/>
      <c r="S67" s="71"/>
    </row>
    <row r="68" spans="1:19" ht="13.8" x14ac:dyDescent="0.3">
      <c r="A68" s="144">
        <v>380</v>
      </c>
      <c r="B68" s="143" t="str">
        <f>VLOOKUP($A68,num,$B$1)</f>
        <v xml:space="preserve">West Warwick </v>
      </c>
      <c r="C68" s="233">
        <f t="shared" si="9"/>
        <v>3567.8653846153843</v>
      </c>
      <c r="D68" s="233">
        <f t="shared" si="12"/>
        <v>949250.71</v>
      </c>
      <c r="E68" s="233">
        <f t="shared" si="12"/>
        <v>3582856.98</v>
      </c>
      <c r="F68" s="233">
        <f t="shared" si="12"/>
        <v>26130629</v>
      </c>
      <c r="G68" s="233">
        <f t="shared" si="12"/>
        <v>132544.76999999999</v>
      </c>
      <c r="H68" s="233">
        <f t="shared" si="12"/>
        <v>31557516</v>
      </c>
      <c r="I68" s="233">
        <f t="shared" si="12"/>
        <v>46323.99</v>
      </c>
      <c r="J68" s="233">
        <f t="shared" si="12"/>
        <v>661172.31999999995</v>
      </c>
      <c r="K68" s="234">
        <f>SUM(Table20[[#This Row],[Filter4]:[Filter10]])</f>
        <v>63060293.769999996</v>
      </c>
      <c r="M68" s="255">
        <f t="shared" si="13"/>
        <v>60715268.120000005</v>
      </c>
      <c r="N68" s="255">
        <f>Table20[[#This Row],[Filter11]]-M68</f>
        <v>2345025.6499999911</v>
      </c>
      <c r="R68" s="32"/>
      <c r="S68" s="71"/>
    </row>
    <row r="69" spans="1:19" s="71" customFormat="1" ht="13.8" x14ac:dyDescent="0.3">
      <c r="A69" s="144">
        <v>360</v>
      </c>
      <c r="B69" s="143" t="str">
        <f>VLOOKUP($A69,num,$B$1)</f>
        <v xml:space="preserve">Westerly </v>
      </c>
      <c r="C69" s="233">
        <f t="shared" si="9"/>
        <v>2682.5439560439559</v>
      </c>
      <c r="D69" s="233">
        <f t="shared" si="12"/>
        <v>1158803.3400000001</v>
      </c>
      <c r="E69" s="233">
        <f t="shared" si="12"/>
        <v>2267670.42</v>
      </c>
      <c r="F69" s="233">
        <f t="shared" si="12"/>
        <v>8766267</v>
      </c>
      <c r="G69" s="233">
        <f t="shared" si="12"/>
        <v>422404.27</v>
      </c>
      <c r="H69" s="233">
        <f t="shared" si="12"/>
        <v>47543318</v>
      </c>
      <c r="I69" s="233">
        <f t="shared" si="12"/>
        <v>158326.29999999999</v>
      </c>
      <c r="J69" s="233">
        <f t="shared" si="12"/>
        <v>837885.53</v>
      </c>
      <c r="K69" s="234">
        <f>SUM(Table20[[#This Row],[Filter4]:[Filter10]])</f>
        <v>61154674.859999999</v>
      </c>
      <c r="M69" s="256">
        <f t="shared" si="13"/>
        <v>59527100.920000002</v>
      </c>
      <c r="N69" s="256">
        <f>Table20[[#This Row],[Filter11]]-M69</f>
        <v>1627573.9399999976</v>
      </c>
      <c r="R69" s="32"/>
    </row>
    <row r="70" spans="1:19" s="69" customFormat="1" ht="13.8" x14ac:dyDescent="0.3">
      <c r="A70" s="185">
        <v>390</v>
      </c>
      <c r="B70" s="187" t="str">
        <f>VLOOKUP($A70,num,$B$1)</f>
        <v xml:space="preserve">Woonsocket </v>
      </c>
      <c r="C70" s="233">
        <f t="shared" si="9"/>
        <v>6027.0611111111111</v>
      </c>
      <c r="D70" s="235">
        <f t="shared" si="12"/>
        <v>2399330.2599999998</v>
      </c>
      <c r="E70" s="235">
        <f t="shared" si="12"/>
        <v>11494260.970000001</v>
      </c>
      <c r="F70" s="235">
        <f t="shared" si="12"/>
        <v>62295720</v>
      </c>
      <c r="G70" s="235">
        <f t="shared" si="12"/>
        <v>1506093</v>
      </c>
      <c r="H70" s="235">
        <f t="shared" si="12"/>
        <v>16166330</v>
      </c>
      <c r="I70" s="235">
        <f t="shared" si="12"/>
        <v>333348.02</v>
      </c>
      <c r="J70" s="235">
        <f t="shared" si="12"/>
        <v>1150949.29</v>
      </c>
      <c r="K70" s="235">
        <f>SUM(Table20[[#This Row],[Filter4]:[Filter10]])</f>
        <v>95346031.540000007</v>
      </c>
      <c r="M70" s="255">
        <f t="shared" si="13"/>
        <v>92872257.420000002</v>
      </c>
      <c r="N70" s="255">
        <f>Table20[[#This Row],[Filter11]]-M70</f>
        <v>2473774.1200000048</v>
      </c>
      <c r="R70" s="32"/>
      <c r="S70" s="71"/>
    </row>
    <row r="71" spans="1:19" x14ac:dyDescent="0.25">
      <c r="A71" s="360"/>
      <c r="B71" s="186" t="s">
        <v>65</v>
      </c>
      <c r="C71" s="236">
        <f>SUM(C8:C70)</f>
        <v>142467.76326173043</v>
      </c>
      <c r="D71" s="236">
        <f>SUM(D8:D70)</f>
        <v>34661535.950000003</v>
      </c>
      <c r="E71" s="236">
        <f t="shared" ref="E71:M71" si="14">SUM(E8:E70)</f>
        <v>163287342.87</v>
      </c>
      <c r="F71" s="236">
        <f t="shared" si="14"/>
        <v>955982549.43999994</v>
      </c>
      <c r="G71" s="236">
        <f t="shared" si="14"/>
        <v>29929593.120000005</v>
      </c>
      <c r="H71" s="236">
        <f t="shared" si="14"/>
        <v>1289381678.3900001</v>
      </c>
      <c r="I71" s="236">
        <f t="shared" si="14"/>
        <v>7958053.3299999982</v>
      </c>
      <c r="J71" s="236">
        <f t="shared" si="14"/>
        <v>125734764.83999999</v>
      </c>
      <c r="K71" s="236">
        <f t="shared" si="14"/>
        <v>2606935517.9400001</v>
      </c>
      <c r="M71" s="186">
        <f t="shared" si="14"/>
        <v>2547314760.7099996</v>
      </c>
      <c r="N71" s="231">
        <f>SUM(N8:N70)</f>
        <v>59620757.230000004</v>
      </c>
    </row>
    <row r="73" spans="1:19" x14ac:dyDescent="0.25">
      <c r="B73" s="173"/>
      <c r="D73" s="71"/>
      <c r="M73" s="71"/>
    </row>
    <row r="74" spans="1:19" x14ac:dyDescent="0.25">
      <c r="B74" s="173"/>
    </row>
    <row r="75" spans="1:19" x14ac:dyDescent="0.25">
      <c r="A75" s="188"/>
      <c r="B75" s="189"/>
      <c r="D75" s="71"/>
      <c r="E75" s="71"/>
      <c r="F75" s="71"/>
      <c r="G75" s="71"/>
      <c r="H75" s="71"/>
      <c r="I75" s="71"/>
      <c r="J75" s="71"/>
      <c r="K75" s="71"/>
    </row>
    <row r="76" spans="1:19" x14ac:dyDescent="0.25">
      <c r="A76" s="188"/>
      <c r="B76" s="190"/>
    </row>
    <row r="77" spans="1:19" x14ac:dyDescent="0.25">
      <c r="A77" s="188"/>
      <c r="B77" s="190"/>
      <c r="K77" s="71"/>
      <c r="M77" s="71"/>
    </row>
    <row r="78" spans="1:19" x14ac:dyDescent="0.25">
      <c r="A78" s="188"/>
      <c r="B78" s="190"/>
      <c r="K78" s="71"/>
    </row>
    <row r="79" spans="1:19" x14ac:dyDescent="0.25">
      <c r="B79" s="173"/>
      <c r="K79" s="71"/>
    </row>
    <row r="80" spans="1:19" x14ac:dyDescent="0.25">
      <c r="B80" s="173"/>
      <c r="K80" s="71"/>
    </row>
    <row r="81" spans="2:11" x14ac:dyDescent="0.25">
      <c r="B81" s="173"/>
      <c r="K81" s="71"/>
    </row>
    <row r="82" spans="2:11" x14ac:dyDescent="0.25">
      <c r="B82" s="173"/>
      <c r="K82" s="71"/>
    </row>
    <row r="83" spans="2:11" x14ac:dyDescent="0.25">
      <c r="B83" s="173"/>
      <c r="K83" s="71"/>
    </row>
    <row r="84" spans="2:11" x14ac:dyDescent="0.25">
      <c r="B84" s="173"/>
      <c r="K84" s="71"/>
    </row>
    <row r="85" spans="2:11" x14ac:dyDescent="0.25">
      <c r="B85" s="173"/>
      <c r="K85" s="71"/>
    </row>
    <row r="86" spans="2:11" x14ac:dyDescent="0.25">
      <c r="B86" s="173"/>
      <c r="K86" s="71"/>
    </row>
    <row r="87" spans="2:11" x14ac:dyDescent="0.25">
      <c r="B87" s="173"/>
      <c r="K87" s="71"/>
    </row>
    <row r="88" spans="2:11" x14ac:dyDescent="0.25">
      <c r="B88" s="173"/>
      <c r="K88" s="71"/>
    </row>
    <row r="89" spans="2:11" x14ac:dyDescent="0.25">
      <c r="B89" s="173"/>
      <c r="K89" s="71"/>
    </row>
    <row r="90" spans="2:11" x14ac:dyDescent="0.25">
      <c r="B90" s="173"/>
      <c r="K90" s="71"/>
    </row>
    <row r="91" spans="2:11" x14ac:dyDescent="0.25">
      <c r="B91" s="173"/>
      <c r="K91" s="71"/>
    </row>
    <row r="92" spans="2:11" x14ac:dyDescent="0.25">
      <c r="B92" s="173"/>
      <c r="K92" s="71"/>
    </row>
    <row r="93" spans="2:11" x14ac:dyDescent="0.25">
      <c r="B93" s="173"/>
      <c r="K93" s="71"/>
    </row>
    <row r="94" spans="2:11" x14ac:dyDescent="0.25">
      <c r="B94" s="173"/>
      <c r="K94" s="71"/>
    </row>
    <row r="95" spans="2:11" x14ac:dyDescent="0.25">
      <c r="B95" s="173"/>
      <c r="K95" s="71"/>
    </row>
    <row r="96" spans="2:11" x14ac:dyDescent="0.25">
      <c r="B96" s="173"/>
      <c r="K96" s="71"/>
    </row>
    <row r="97" spans="2:11" x14ac:dyDescent="0.25">
      <c r="B97" s="173"/>
      <c r="K97" s="71"/>
    </row>
    <row r="98" spans="2:11" x14ac:dyDescent="0.25">
      <c r="B98" s="173"/>
      <c r="K98" s="71"/>
    </row>
    <row r="99" spans="2:11" x14ac:dyDescent="0.25">
      <c r="B99" s="173"/>
      <c r="K99" s="71"/>
    </row>
    <row r="100" spans="2:11" x14ac:dyDescent="0.25">
      <c r="B100" s="173"/>
      <c r="K100" s="71"/>
    </row>
    <row r="101" spans="2:11" x14ac:dyDescent="0.25">
      <c r="B101" s="173"/>
      <c r="K101" s="71"/>
    </row>
    <row r="102" spans="2:11" x14ac:dyDescent="0.25">
      <c r="B102" s="173"/>
      <c r="K102" s="71"/>
    </row>
    <row r="103" spans="2:11" x14ac:dyDescent="0.25">
      <c r="B103" s="173"/>
      <c r="K103" s="71"/>
    </row>
    <row r="104" spans="2:11" x14ac:dyDescent="0.25">
      <c r="B104" s="173"/>
      <c r="K104" s="71"/>
    </row>
    <row r="105" spans="2:11" x14ac:dyDescent="0.25">
      <c r="B105" s="173"/>
      <c r="K105" s="71"/>
    </row>
    <row r="106" spans="2:11" x14ac:dyDescent="0.25">
      <c r="B106" s="173"/>
      <c r="K106" s="71"/>
    </row>
    <row r="107" spans="2:11" x14ac:dyDescent="0.25">
      <c r="B107" s="173"/>
      <c r="K107" s="71"/>
    </row>
    <row r="108" spans="2:11" x14ac:dyDescent="0.25">
      <c r="B108" s="173"/>
      <c r="K108" s="71"/>
    </row>
    <row r="109" spans="2:11" x14ac:dyDescent="0.25">
      <c r="B109" s="173"/>
      <c r="K109" s="71"/>
    </row>
    <row r="110" spans="2:11" x14ac:dyDescent="0.25">
      <c r="B110" s="173"/>
      <c r="K110" s="71"/>
    </row>
    <row r="111" spans="2:11" x14ac:dyDescent="0.25">
      <c r="B111" s="173"/>
      <c r="K111" s="71"/>
    </row>
    <row r="112" spans="2:11" x14ac:dyDescent="0.25">
      <c r="B112" s="173"/>
      <c r="K112" s="71"/>
    </row>
    <row r="113" spans="2:11" x14ac:dyDescent="0.25">
      <c r="B113" s="173"/>
      <c r="K113" s="71"/>
    </row>
    <row r="114" spans="2:11" x14ac:dyDescent="0.25">
      <c r="B114" s="173"/>
      <c r="K114" s="71"/>
    </row>
    <row r="115" spans="2:11" x14ac:dyDescent="0.25">
      <c r="B115" s="173"/>
      <c r="K115" s="71"/>
    </row>
    <row r="116" spans="2:11" x14ac:dyDescent="0.25">
      <c r="B116" s="173"/>
      <c r="K116" s="71"/>
    </row>
    <row r="117" spans="2:11" x14ac:dyDescent="0.25">
      <c r="B117" s="173"/>
      <c r="K117" s="71"/>
    </row>
    <row r="118" spans="2:11" x14ac:dyDescent="0.25">
      <c r="B118" s="173"/>
      <c r="K118" s="71"/>
    </row>
    <row r="119" spans="2:11" x14ac:dyDescent="0.25">
      <c r="B119" s="173"/>
      <c r="K119" s="71"/>
    </row>
    <row r="120" spans="2:11" x14ac:dyDescent="0.25">
      <c r="B120" s="173"/>
      <c r="K120" s="71"/>
    </row>
    <row r="121" spans="2:11" x14ac:dyDescent="0.25">
      <c r="B121" s="173"/>
      <c r="K121" s="71"/>
    </row>
    <row r="122" spans="2:11" x14ac:dyDescent="0.25">
      <c r="B122" s="173"/>
      <c r="K122" s="71"/>
    </row>
    <row r="123" spans="2:11" x14ac:dyDescent="0.25">
      <c r="B123" s="173"/>
      <c r="K123" s="71"/>
    </row>
    <row r="124" spans="2:11" x14ac:dyDescent="0.25">
      <c r="B124" s="173"/>
      <c r="K124" s="71"/>
    </row>
    <row r="125" spans="2:11" x14ac:dyDescent="0.25">
      <c r="B125" s="173"/>
      <c r="K125" s="71"/>
    </row>
    <row r="126" spans="2:11" x14ac:dyDescent="0.25">
      <c r="B126" s="173"/>
      <c r="K126" s="71"/>
    </row>
    <row r="127" spans="2:11" x14ac:dyDescent="0.25">
      <c r="B127" s="173"/>
      <c r="K127" s="71"/>
    </row>
    <row r="128" spans="2:11" x14ac:dyDescent="0.25">
      <c r="K128" s="71"/>
    </row>
    <row r="129" spans="11:11" x14ac:dyDescent="0.25">
      <c r="K129" s="71"/>
    </row>
    <row r="130" spans="11:11" x14ac:dyDescent="0.25">
      <c r="K130" s="71"/>
    </row>
    <row r="131" spans="11:11" x14ac:dyDescent="0.25">
      <c r="K131" s="71"/>
    </row>
  </sheetData>
  <sheetProtection password="80ED" sheet="1" objects="1" scenarios="1"/>
  <sortState ref="A71:K124">
    <sortCondition ref="A71:A124"/>
  </sortState>
  <mergeCells count="4">
    <mergeCell ref="F4:G4"/>
    <mergeCell ref="H4:J4"/>
    <mergeCell ref="D4:E4"/>
    <mergeCell ref="A3:D3"/>
  </mergeCells>
  <pageMargins left="0.7" right="0.7" top="0.75" bottom="0.75" header="0.3" footer="0.3"/>
  <pageSetup scale="85" orientation="landscape" r:id="rId1"/>
  <headerFooter>
    <oddHeader>&amp;C&amp;"-,Bold"&amp;14FY 19 UCOA REVENUE REPORT</oddHeader>
    <oddFooter>&amp;C&amp;"Arial,Regular"Page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K79"/>
  <sheetViews>
    <sheetView topLeftCell="A2" workbookViewId="0">
      <selection activeCell="P14" sqref="P14"/>
    </sheetView>
  </sheetViews>
  <sheetFormatPr defaultColWidth="9.6640625" defaultRowHeight="14.4" x14ac:dyDescent="0.3"/>
  <cols>
    <col min="1" max="1" width="15.33203125" style="38" customWidth="1"/>
    <col min="2" max="2" width="28.1640625" style="37" customWidth="1"/>
    <col min="3" max="3" width="17.6640625" style="39" customWidth="1"/>
    <col min="4" max="4" width="17.1640625" style="58" bestFit="1" customWidth="1"/>
    <col min="5" max="5" width="12.33203125" style="39" customWidth="1"/>
    <col min="6" max="6" width="17.1640625" style="58" bestFit="1" customWidth="1"/>
    <col min="7" max="7" width="13.1640625" style="39" customWidth="1"/>
    <col min="8" max="8" width="19.6640625" style="58" bestFit="1" customWidth="1"/>
    <col min="9" max="9" width="12.6640625" style="39" customWidth="1"/>
    <col min="10" max="10" width="19.6640625" style="37" bestFit="1" customWidth="1"/>
    <col min="11" max="16384" width="9.6640625" style="37"/>
  </cols>
  <sheetData>
    <row r="1" spans="1:11" hidden="1" x14ac:dyDescent="0.3">
      <c r="A1" s="72"/>
      <c r="B1" s="102" t="s">
        <v>141</v>
      </c>
      <c r="C1" s="105">
        <v>5</v>
      </c>
      <c r="D1" s="102" t="s">
        <v>307</v>
      </c>
      <c r="E1" s="103" t="s">
        <v>316</v>
      </c>
      <c r="F1" s="104" t="s">
        <v>317</v>
      </c>
      <c r="G1" s="103" t="s">
        <v>318</v>
      </c>
      <c r="H1" s="104" t="s">
        <v>319</v>
      </c>
      <c r="I1" s="103" t="s">
        <v>320</v>
      </c>
      <c r="J1" s="104" t="s">
        <v>321</v>
      </c>
      <c r="K1" s="103" t="s">
        <v>322</v>
      </c>
    </row>
    <row r="2" spans="1:11" x14ac:dyDescent="0.3">
      <c r="A2" s="72"/>
      <c r="B2" s="65"/>
      <c r="C2" s="73"/>
      <c r="D2" s="74"/>
      <c r="E2" s="73"/>
      <c r="F2" s="74"/>
      <c r="G2" s="73"/>
      <c r="H2" s="74"/>
      <c r="I2" s="73"/>
    </row>
    <row r="3" spans="1:11" ht="36.75" customHeight="1" x14ac:dyDescent="0.3">
      <c r="A3" s="393" t="s">
        <v>334</v>
      </c>
      <c r="B3" s="394"/>
      <c r="C3" s="394"/>
      <c r="D3" s="395"/>
      <c r="E3" s="73"/>
      <c r="F3" s="74"/>
      <c r="G3" s="73"/>
      <c r="H3" s="74"/>
      <c r="I3" s="73"/>
    </row>
    <row r="4" spans="1:11" ht="15" customHeight="1" x14ac:dyDescent="0.3">
      <c r="A4" s="363" t="s">
        <v>292</v>
      </c>
      <c r="B4" s="363" t="s">
        <v>129</v>
      </c>
      <c r="C4" s="91" t="s">
        <v>138</v>
      </c>
      <c r="D4" s="396" t="s">
        <v>290</v>
      </c>
      <c r="E4" s="397"/>
      <c r="F4" s="398" t="s">
        <v>34</v>
      </c>
      <c r="G4" s="399"/>
      <c r="H4" s="400" t="s">
        <v>291</v>
      </c>
      <c r="I4" s="401"/>
      <c r="J4" s="75" t="s">
        <v>44</v>
      </c>
    </row>
    <row r="5" spans="1:11" ht="15" customHeight="1" x14ac:dyDescent="0.3">
      <c r="A5" s="94"/>
      <c r="B5" s="94" t="s">
        <v>140</v>
      </c>
      <c r="C5" s="95">
        <f t="shared" ref="C5:J5" si="0">AVERAGE(C7:C69)</f>
        <v>2261.3930676465147</v>
      </c>
      <c r="D5" s="95">
        <f t="shared" si="0"/>
        <v>3142045.695555557</v>
      </c>
      <c r="E5" s="96">
        <f t="shared" si="0"/>
        <v>7.4873987470150574E-2</v>
      </c>
      <c r="F5" s="95">
        <f t="shared" si="0"/>
        <v>15649399.088253967</v>
      </c>
      <c r="G5" s="96">
        <f t="shared" si="0"/>
        <v>0.38445809001647741</v>
      </c>
      <c r="H5" s="95">
        <f t="shared" si="0"/>
        <v>22588484.072380953</v>
      </c>
      <c r="I5" s="96">
        <f t="shared" si="0"/>
        <v>0.54066792251337215</v>
      </c>
      <c r="J5" s="95">
        <f t="shared" si="0"/>
        <v>41379928.85619048</v>
      </c>
    </row>
    <row r="6" spans="1:11" s="149" customFormat="1" ht="15" customHeight="1" x14ac:dyDescent="0.3">
      <c r="A6" s="135" t="s">
        <v>337</v>
      </c>
      <c r="B6" s="136" t="s">
        <v>357</v>
      </c>
      <c r="C6" s="136" t="s">
        <v>358</v>
      </c>
      <c r="D6" s="136" t="s">
        <v>359</v>
      </c>
      <c r="E6" s="136" t="s">
        <v>360</v>
      </c>
      <c r="F6" s="136" t="s">
        <v>361</v>
      </c>
      <c r="G6" s="136" t="s">
        <v>362</v>
      </c>
      <c r="H6" s="136" t="s">
        <v>363</v>
      </c>
      <c r="I6" s="136" t="s">
        <v>364</v>
      </c>
      <c r="J6" s="137" t="s">
        <v>365</v>
      </c>
    </row>
    <row r="7" spans="1:11" s="149" customFormat="1" ht="26.4" x14ac:dyDescent="0.3">
      <c r="A7" s="144">
        <v>570</v>
      </c>
      <c r="B7" s="150" t="str">
        <f>VLOOKUP($A7,num,B$1)</f>
        <v>Academy for Career Exploration</v>
      </c>
      <c r="C7" s="150">
        <f t="shared" ref="C7:C40" si="1">VLOOKUP($A7,num,$C$1)</f>
        <v>190.0888888888889</v>
      </c>
      <c r="D7" s="150">
        <f t="shared" ref="D7:D40" si="2">VLOOKUP($A7,revtype,E$1)</f>
        <v>321663.62</v>
      </c>
      <c r="E7" s="151">
        <f t="shared" ref="E7:E40" si="3">D7/$J7</f>
        <v>9.2135554170288361E-2</v>
      </c>
      <c r="F7" s="150">
        <f t="shared" ref="F7:F40" si="4">VLOOKUP($A7,revtype,G$1)</f>
        <v>2278742.0099999998</v>
      </c>
      <c r="G7" s="151">
        <f t="shared" ref="G7:G40" si="5">F7/$J7</f>
        <v>0.65271029997880003</v>
      </c>
      <c r="H7" s="150">
        <f t="shared" ref="H7:H40" si="6">VLOOKUP($A7,revtype,I$1)</f>
        <v>890794.08</v>
      </c>
      <c r="I7" s="151">
        <f t="shared" ref="I7:I40" si="7">H7/$J7</f>
        <v>0.25515414585091151</v>
      </c>
      <c r="J7" s="152">
        <f t="shared" ref="J7:J40" si="8">D7+F7+H7</f>
        <v>3491199.71</v>
      </c>
    </row>
    <row r="8" spans="1:11" s="149" customFormat="1" ht="14.25" customHeight="1" x14ac:dyDescent="0.3">
      <c r="A8" s="144">
        <v>671</v>
      </c>
      <c r="B8" s="150" t="s">
        <v>381</v>
      </c>
      <c r="C8" s="150">
        <f t="shared" si="1"/>
        <v>1128.6560846560847</v>
      </c>
      <c r="D8" s="150">
        <f t="shared" si="2"/>
        <v>1736983.32</v>
      </c>
      <c r="E8" s="151">
        <f t="shared" si="3"/>
        <v>8.9140054983694525E-2</v>
      </c>
      <c r="F8" s="150">
        <f t="shared" si="4"/>
        <v>5449760.75</v>
      </c>
      <c r="G8" s="151">
        <f t="shared" si="5"/>
        <v>0.27967566948367717</v>
      </c>
      <c r="H8" s="150">
        <f t="shared" si="6"/>
        <v>12299258.27</v>
      </c>
      <c r="I8" s="151">
        <f t="shared" si="7"/>
        <v>0.63118427553262835</v>
      </c>
      <c r="J8" s="152">
        <f t="shared" si="8"/>
        <v>19486002.34</v>
      </c>
    </row>
    <row r="9" spans="1:11" s="149" customFormat="1" ht="14.25" customHeight="1" x14ac:dyDescent="0.3">
      <c r="A9" s="145">
        <v>10</v>
      </c>
      <c r="B9" s="150" t="str">
        <f t="shared" ref="B9:B45" si="9">VLOOKUP($A9,num,B$1)</f>
        <v>Barrington</v>
      </c>
      <c r="C9" s="150">
        <f t="shared" si="1"/>
        <v>3338.8305555555557</v>
      </c>
      <c r="D9" s="150">
        <f t="shared" si="2"/>
        <v>1670261.09</v>
      </c>
      <c r="E9" s="151">
        <f t="shared" si="3"/>
        <v>3.1513962934365349E-2</v>
      </c>
      <c r="F9" s="150">
        <f t="shared" si="4"/>
        <v>5533846.8300000001</v>
      </c>
      <c r="G9" s="151">
        <f t="shared" si="5"/>
        <v>0.10441088817142666</v>
      </c>
      <c r="H9" s="150">
        <f t="shared" si="6"/>
        <v>45796560.18</v>
      </c>
      <c r="I9" s="151">
        <f t="shared" si="7"/>
        <v>0.864075148894208</v>
      </c>
      <c r="J9" s="152">
        <f t="shared" si="8"/>
        <v>53000668.100000001</v>
      </c>
    </row>
    <row r="10" spans="1:11" s="149" customFormat="1" ht="15.75" customHeight="1" x14ac:dyDescent="0.3">
      <c r="A10" s="144">
        <v>580</v>
      </c>
      <c r="B10" s="150" t="str">
        <f t="shared" si="9"/>
        <v xml:space="preserve">Beacon </v>
      </c>
      <c r="C10" s="150">
        <f t="shared" si="1"/>
        <v>368.0888888888889</v>
      </c>
      <c r="D10" s="150">
        <f t="shared" si="2"/>
        <v>497505.07999999996</v>
      </c>
      <c r="E10" s="151">
        <f t="shared" si="3"/>
        <v>9.3369660109943853E-2</v>
      </c>
      <c r="F10" s="150">
        <f t="shared" si="4"/>
        <v>2899643</v>
      </c>
      <c r="G10" s="151">
        <f t="shared" si="5"/>
        <v>0.54419279768998119</v>
      </c>
      <c r="H10" s="150">
        <f t="shared" si="6"/>
        <v>1931189.62</v>
      </c>
      <c r="I10" s="151">
        <f t="shared" si="7"/>
        <v>0.3624375422000749</v>
      </c>
      <c r="J10" s="152">
        <f t="shared" si="8"/>
        <v>5328337.7</v>
      </c>
    </row>
    <row r="11" spans="1:11" s="149" customFormat="1" x14ac:dyDescent="0.3">
      <c r="A11" s="144">
        <v>540</v>
      </c>
      <c r="B11" s="150" t="str">
        <f t="shared" si="9"/>
        <v xml:space="preserve">Blackstone Academy </v>
      </c>
      <c r="C11" s="150">
        <f t="shared" si="1"/>
        <v>354.05555555555554</v>
      </c>
      <c r="D11" s="150">
        <f t="shared" si="2"/>
        <v>786960.79</v>
      </c>
      <c r="E11" s="151">
        <f t="shared" si="3"/>
        <v>0.13293217247100308</v>
      </c>
      <c r="F11" s="150">
        <f t="shared" si="4"/>
        <v>3739000.61</v>
      </c>
      <c r="G11" s="151">
        <f t="shared" si="5"/>
        <v>0.63158607172500392</v>
      </c>
      <c r="H11" s="150">
        <f t="shared" si="6"/>
        <v>1394056.12</v>
      </c>
      <c r="I11" s="151">
        <f t="shared" si="7"/>
        <v>0.23548175580399297</v>
      </c>
      <c r="J11" s="152">
        <f t="shared" si="8"/>
        <v>5920017.5200000005</v>
      </c>
    </row>
    <row r="12" spans="1:11" s="149" customFormat="1" x14ac:dyDescent="0.3">
      <c r="A12" s="144">
        <v>960</v>
      </c>
      <c r="B12" s="150" t="str">
        <f t="shared" si="9"/>
        <v xml:space="preserve">Bristol-Warren </v>
      </c>
      <c r="C12" s="150">
        <f t="shared" si="1"/>
        <v>3207.4305555555557</v>
      </c>
      <c r="D12" s="150">
        <f t="shared" si="2"/>
        <v>2994148.65</v>
      </c>
      <c r="E12" s="151">
        <f t="shared" si="3"/>
        <v>4.9992094495074073E-2</v>
      </c>
      <c r="F12" s="150">
        <f t="shared" si="4"/>
        <v>16787541.009999998</v>
      </c>
      <c r="G12" s="151">
        <f t="shared" si="5"/>
        <v>0.28029481318900151</v>
      </c>
      <c r="H12" s="150">
        <f t="shared" si="6"/>
        <v>40110752.940000005</v>
      </c>
      <c r="I12" s="151">
        <f t="shared" si="7"/>
        <v>0.66971309231592446</v>
      </c>
      <c r="J12" s="152">
        <f t="shared" si="8"/>
        <v>59892442.600000001</v>
      </c>
    </row>
    <row r="13" spans="1:11" s="149" customFormat="1" x14ac:dyDescent="0.3">
      <c r="A13" s="145">
        <v>30</v>
      </c>
      <c r="B13" s="150" t="str">
        <f t="shared" si="9"/>
        <v>Burrillville</v>
      </c>
      <c r="C13" s="150">
        <f t="shared" si="1"/>
        <v>2270.1916666666671</v>
      </c>
      <c r="D13" s="150">
        <f t="shared" si="2"/>
        <v>2272102.48</v>
      </c>
      <c r="E13" s="151">
        <f t="shared" si="3"/>
        <v>6.3023257419201423E-2</v>
      </c>
      <c r="F13" s="150">
        <f t="shared" si="4"/>
        <v>12505552.82</v>
      </c>
      <c r="G13" s="151">
        <f t="shared" si="5"/>
        <v>0.34687725640979028</v>
      </c>
      <c r="H13" s="150">
        <f t="shared" si="6"/>
        <v>21274154.349999998</v>
      </c>
      <c r="I13" s="151">
        <f t="shared" si="7"/>
        <v>0.59009948617100827</v>
      </c>
      <c r="J13" s="152">
        <f t="shared" si="8"/>
        <v>36051809.649999999</v>
      </c>
    </row>
    <row r="14" spans="1:11" s="149" customFormat="1" x14ac:dyDescent="0.3">
      <c r="A14" s="145">
        <v>40</v>
      </c>
      <c r="B14" s="150" t="str">
        <f t="shared" si="9"/>
        <v>Central Falls</v>
      </c>
      <c r="C14" s="150">
        <f t="shared" si="1"/>
        <v>2736.9234972677596</v>
      </c>
      <c r="D14" s="150">
        <f t="shared" si="2"/>
        <v>8413764.8100000005</v>
      </c>
      <c r="E14" s="151">
        <f t="shared" si="3"/>
        <v>0.15918391648564961</v>
      </c>
      <c r="F14" s="150">
        <f t="shared" si="4"/>
        <v>43543169.159999996</v>
      </c>
      <c r="G14" s="151">
        <f t="shared" si="5"/>
        <v>0.82381340096977973</v>
      </c>
      <c r="H14" s="150">
        <f t="shared" si="6"/>
        <v>898687.35000000009</v>
      </c>
      <c r="I14" s="151">
        <f t="shared" si="7"/>
        <v>1.7002682544570647E-2</v>
      </c>
      <c r="J14" s="152">
        <f t="shared" si="8"/>
        <v>52855621.32</v>
      </c>
    </row>
    <row r="15" spans="1:11" s="149" customFormat="1" x14ac:dyDescent="0.3">
      <c r="A15" s="145">
        <v>720</v>
      </c>
      <c r="B15" s="150" t="str">
        <f t="shared" si="9"/>
        <v>Charette</v>
      </c>
      <c r="C15" s="150">
        <f t="shared" si="1"/>
        <v>81.433333333333337</v>
      </c>
      <c r="D15" s="150">
        <f t="shared" ref="D15" si="10">VLOOKUP($A15,revtype,E$1)</f>
        <v>473308.8</v>
      </c>
      <c r="E15" s="151">
        <f t="shared" ref="E15" si="11">D15/$J15</f>
        <v>0.27024835556247939</v>
      </c>
      <c r="F15" s="150">
        <f t="shared" ref="F15" si="12">VLOOKUP($A15,revtype,G$1)</f>
        <v>929100.7699999999</v>
      </c>
      <c r="G15" s="151">
        <f t="shared" ref="G15" si="13">F15/$J15</f>
        <v>0.53049500715882181</v>
      </c>
      <c r="H15" s="150">
        <f t="shared" ref="H15" si="14">VLOOKUP($A15,revtype,I$1)</f>
        <v>348975</v>
      </c>
      <c r="I15" s="151">
        <f t="shared" ref="I15" si="15">H15/$J15</f>
        <v>0.19925663727869888</v>
      </c>
      <c r="J15" s="152">
        <f t="shared" ref="J15" si="16">D15+F15+H15</f>
        <v>1751384.5699999998</v>
      </c>
    </row>
    <row r="16" spans="1:11" s="149" customFormat="1" x14ac:dyDescent="0.3">
      <c r="A16" s="144">
        <v>980</v>
      </c>
      <c r="B16" s="150" t="str">
        <f t="shared" si="9"/>
        <v xml:space="preserve">Chariho </v>
      </c>
      <c r="C16" s="150">
        <f t="shared" si="1"/>
        <v>3173.6444444444442</v>
      </c>
      <c r="D16" s="150">
        <f t="shared" si="2"/>
        <v>2400491.37</v>
      </c>
      <c r="E16" s="151">
        <f t="shared" si="3"/>
        <v>3.6735650208737688E-2</v>
      </c>
      <c r="F16" s="150">
        <f t="shared" si="4"/>
        <v>15734070.989999998</v>
      </c>
      <c r="G16" s="151">
        <f t="shared" si="5"/>
        <v>0.24078458913521816</v>
      </c>
      <c r="H16" s="150">
        <f t="shared" si="6"/>
        <v>47210446.000000007</v>
      </c>
      <c r="I16" s="151">
        <f t="shared" si="7"/>
        <v>0.72247976065604413</v>
      </c>
      <c r="J16" s="152">
        <f t="shared" si="8"/>
        <v>65345008.360000007</v>
      </c>
    </row>
    <row r="17" spans="1:10" s="149" customFormat="1" x14ac:dyDescent="0.3">
      <c r="A17" s="144">
        <v>550</v>
      </c>
      <c r="B17" s="150" t="str">
        <f t="shared" si="9"/>
        <v>Compass School</v>
      </c>
      <c r="C17" s="150">
        <f t="shared" si="1"/>
        <v>176.916666666667</v>
      </c>
      <c r="D17" s="150">
        <f t="shared" si="2"/>
        <v>97920</v>
      </c>
      <c r="E17" s="151">
        <f t="shared" si="3"/>
        <v>3.0657175632554715E-2</v>
      </c>
      <c r="F17" s="150">
        <f t="shared" si="4"/>
        <v>469388</v>
      </c>
      <c r="G17" s="151">
        <f t="shared" si="5"/>
        <v>0.14695782634613555</v>
      </c>
      <c r="H17" s="150">
        <f t="shared" si="6"/>
        <v>2626724</v>
      </c>
      <c r="I17" s="151">
        <f t="shared" si="7"/>
        <v>0.82238499802130971</v>
      </c>
      <c r="J17" s="152">
        <f t="shared" si="8"/>
        <v>3194032</v>
      </c>
    </row>
    <row r="18" spans="1:10" s="149" customFormat="1" x14ac:dyDescent="0.3">
      <c r="A18" s="145">
        <v>60</v>
      </c>
      <c r="B18" s="150" t="str">
        <f t="shared" si="9"/>
        <v xml:space="preserve">Coventry </v>
      </c>
      <c r="C18" s="150">
        <f t="shared" si="1"/>
        <v>4634.1027777777781</v>
      </c>
      <c r="D18" s="150">
        <f t="shared" si="2"/>
        <v>4067517.4000000004</v>
      </c>
      <c r="E18" s="151">
        <f t="shared" si="3"/>
        <v>5.4027711403802511E-2</v>
      </c>
      <c r="F18" s="150">
        <f t="shared" si="4"/>
        <v>23065357.210000001</v>
      </c>
      <c r="G18" s="151">
        <f t="shared" si="5"/>
        <v>0.30637077613177399</v>
      </c>
      <c r="H18" s="150">
        <f t="shared" si="6"/>
        <v>48152886.979999997</v>
      </c>
      <c r="I18" s="151">
        <f t="shared" si="7"/>
        <v>0.63960151246442343</v>
      </c>
      <c r="J18" s="152">
        <f t="shared" si="8"/>
        <v>75285761.590000004</v>
      </c>
    </row>
    <row r="19" spans="1:10" s="149" customFormat="1" x14ac:dyDescent="0.3">
      <c r="A19" s="145">
        <v>70</v>
      </c>
      <c r="B19" s="150" t="str">
        <f t="shared" si="9"/>
        <v xml:space="preserve">Cranston </v>
      </c>
      <c r="C19" s="150">
        <f t="shared" si="1"/>
        <v>10233.408333333333</v>
      </c>
      <c r="D19" s="150">
        <f t="shared" si="2"/>
        <v>12079682.77</v>
      </c>
      <c r="E19" s="151">
        <f t="shared" si="3"/>
        <v>7.0733048427782594E-2</v>
      </c>
      <c r="F19" s="150">
        <f t="shared" si="4"/>
        <v>61844262.5</v>
      </c>
      <c r="G19" s="151">
        <f t="shared" si="5"/>
        <v>0.36213146468191559</v>
      </c>
      <c r="H19" s="150">
        <f t="shared" si="6"/>
        <v>96854538.599999994</v>
      </c>
      <c r="I19" s="151">
        <f t="shared" si="7"/>
        <v>0.56713548689030169</v>
      </c>
      <c r="J19" s="152">
        <f t="shared" si="8"/>
        <v>170778483.87</v>
      </c>
    </row>
    <row r="20" spans="1:10" s="149" customFormat="1" x14ac:dyDescent="0.3">
      <c r="A20" s="145">
        <v>80</v>
      </c>
      <c r="B20" s="150" t="str">
        <f t="shared" si="9"/>
        <v xml:space="preserve">Cumberland </v>
      </c>
      <c r="C20" s="150">
        <f t="shared" si="1"/>
        <v>4635.3611111111113</v>
      </c>
      <c r="D20" s="150">
        <f t="shared" si="2"/>
        <v>4529963.1100000003</v>
      </c>
      <c r="E20" s="151">
        <f t="shared" si="3"/>
        <v>6.2715054172690868E-2</v>
      </c>
      <c r="F20" s="150">
        <f t="shared" si="4"/>
        <v>20764313.149999999</v>
      </c>
      <c r="G20" s="151">
        <f t="shared" si="5"/>
        <v>0.28747144125440066</v>
      </c>
      <c r="H20" s="150">
        <f t="shared" si="6"/>
        <v>46936596.689999998</v>
      </c>
      <c r="I20" s="151">
        <f t="shared" si="7"/>
        <v>0.64981350457290865</v>
      </c>
      <c r="J20" s="152">
        <f t="shared" si="8"/>
        <v>72230872.949999988</v>
      </c>
    </row>
    <row r="21" spans="1:10" s="149" customFormat="1" ht="26.4" x14ac:dyDescent="0.3">
      <c r="A21" s="144">
        <v>400</v>
      </c>
      <c r="B21" s="150" t="str">
        <f t="shared" si="9"/>
        <v>Davies Career &amp; Tech</v>
      </c>
      <c r="C21" s="150">
        <f t="shared" si="1"/>
        <v>853.46111111111111</v>
      </c>
      <c r="D21" s="153">
        <f t="shared" si="2"/>
        <v>1279863.6399999999</v>
      </c>
      <c r="E21" s="154">
        <f t="shared" si="3"/>
        <v>6.7069400222681236E-2</v>
      </c>
      <c r="F21" s="153">
        <f t="shared" si="4"/>
        <v>14037710.73</v>
      </c>
      <c r="G21" s="154">
        <f t="shared" si="5"/>
        <v>0.73562589774063503</v>
      </c>
      <c r="H21" s="153">
        <f t="shared" si="6"/>
        <v>3765101.72</v>
      </c>
      <c r="I21" s="154">
        <f t="shared" si="7"/>
        <v>0.19730470203668379</v>
      </c>
      <c r="J21" s="155">
        <f t="shared" si="8"/>
        <v>19082676.09</v>
      </c>
    </row>
    <row r="22" spans="1:10" s="149" customFormat="1" x14ac:dyDescent="0.3">
      <c r="A22" s="145">
        <v>90</v>
      </c>
      <c r="B22" s="150" t="str">
        <f t="shared" si="9"/>
        <v xml:space="preserve">East Greenwich </v>
      </c>
      <c r="C22" s="150">
        <f t="shared" si="1"/>
        <v>2522.4916666666668</v>
      </c>
      <c r="D22" s="150">
        <f t="shared" si="2"/>
        <v>1270667.77</v>
      </c>
      <c r="E22" s="151">
        <f t="shared" si="3"/>
        <v>3.1093128608835174E-2</v>
      </c>
      <c r="F22" s="150">
        <f t="shared" si="4"/>
        <v>3335265.55</v>
      </c>
      <c r="G22" s="151">
        <f t="shared" si="5"/>
        <v>8.1613654756323414E-2</v>
      </c>
      <c r="H22" s="150">
        <f t="shared" si="6"/>
        <v>36260580.5</v>
      </c>
      <c r="I22" s="151">
        <f t="shared" si="7"/>
        <v>0.8872932166348414</v>
      </c>
      <c r="J22" s="152">
        <f t="shared" si="8"/>
        <v>40866513.82</v>
      </c>
    </row>
    <row r="23" spans="1:10" s="149" customFormat="1" x14ac:dyDescent="0.3">
      <c r="A23" s="144">
        <v>100</v>
      </c>
      <c r="B23" s="150" t="str">
        <f t="shared" si="9"/>
        <v xml:space="preserve">East Providence </v>
      </c>
      <c r="C23" s="150">
        <f t="shared" si="1"/>
        <v>5262.2389963167607</v>
      </c>
      <c r="D23" s="150">
        <f t="shared" si="2"/>
        <v>6088129.3899999997</v>
      </c>
      <c r="E23" s="151">
        <f t="shared" si="3"/>
        <v>6.5263171716432672E-2</v>
      </c>
      <c r="F23" s="150">
        <f t="shared" si="4"/>
        <v>38843381.480000004</v>
      </c>
      <c r="G23" s="151">
        <f t="shared" si="5"/>
        <v>0.41639099847977129</v>
      </c>
      <c r="H23" s="150">
        <f t="shared" si="6"/>
        <v>48354322.93</v>
      </c>
      <c r="I23" s="151">
        <f t="shared" si="7"/>
        <v>0.51834582980379595</v>
      </c>
      <c r="J23" s="152">
        <f t="shared" si="8"/>
        <v>93285833.800000012</v>
      </c>
    </row>
    <row r="24" spans="1:10" s="149" customFormat="1" x14ac:dyDescent="0.3">
      <c r="A24" s="144">
        <v>970</v>
      </c>
      <c r="B24" s="150" t="str">
        <f t="shared" si="9"/>
        <v xml:space="preserve">Exeter W. Greenwich </v>
      </c>
      <c r="C24" s="150">
        <f t="shared" si="1"/>
        <v>1604.8011049723757</v>
      </c>
      <c r="D24" s="150">
        <f t="shared" si="2"/>
        <v>1105948.42</v>
      </c>
      <c r="E24" s="151">
        <f t="shared" si="3"/>
        <v>3.2179926385165647E-2</v>
      </c>
      <c r="F24" s="150">
        <f t="shared" si="4"/>
        <v>6509870.1299999999</v>
      </c>
      <c r="G24" s="151">
        <f t="shared" si="5"/>
        <v>0.1894185459032427</v>
      </c>
      <c r="H24" s="150">
        <f t="shared" si="6"/>
        <v>26751830.609999999</v>
      </c>
      <c r="I24" s="151">
        <f t="shared" si="7"/>
        <v>0.77840152771159177</v>
      </c>
      <c r="J24" s="152">
        <f t="shared" si="8"/>
        <v>34367649.159999996</v>
      </c>
    </row>
    <row r="25" spans="1:10" s="149" customFormat="1" x14ac:dyDescent="0.3">
      <c r="A25" s="144">
        <v>120</v>
      </c>
      <c r="B25" s="150" t="str">
        <f t="shared" si="9"/>
        <v xml:space="preserve">Foster </v>
      </c>
      <c r="C25" s="150">
        <f t="shared" si="1"/>
        <v>255.50833333333333</v>
      </c>
      <c r="D25" s="150">
        <f t="shared" si="2"/>
        <v>275155.16000000003</v>
      </c>
      <c r="E25" s="151">
        <f t="shared" si="3"/>
        <v>5.6970579306796526E-2</v>
      </c>
      <c r="F25" s="150">
        <f t="shared" si="4"/>
        <v>1287394.51</v>
      </c>
      <c r="G25" s="151">
        <f t="shared" si="5"/>
        <v>0.26655364569971884</v>
      </c>
      <c r="H25" s="150">
        <f t="shared" si="6"/>
        <v>3267226.74</v>
      </c>
      <c r="I25" s="151">
        <f t="shared" si="7"/>
        <v>0.67647577499348466</v>
      </c>
      <c r="J25" s="152">
        <f t="shared" si="8"/>
        <v>4829776.41</v>
      </c>
    </row>
    <row r="26" spans="1:10" s="149" customFormat="1" x14ac:dyDescent="0.3">
      <c r="A26" s="144">
        <v>990</v>
      </c>
      <c r="B26" s="150" t="str">
        <f t="shared" si="9"/>
        <v xml:space="preserve">Foster-Glocester </v>
      </c>
      <c r="C26" s="150">
        <f t="shared" si="1"/>
        <v>1290.3555555555556</v>
      </c>
      <c r="D26" s="150">
        <f t="shared" si="2"/>
        <v>780333.48</v>
      </c>
      <c r="E26" s="151">
        <f t="shared" si="3"/>
        <v>2.7238821160139069E-2</v>
      </c>
      <c r="F26" s="150">
        <f t="shared" si="4"/>
        <v>8532011.4800000004</v>
      </c>
      <c r="G26" s="151">
        <f t="shared" si="5"/>
        <v>0.29782386735472821</v>
      </c>
      <c r="H26" s="150">
        <f t="shared" si="6"/>
        <v>19335498.329999998</v>
      </c>
      <c r="I26" s="151">
        <f t="shared" si="7"/>
        <v>0.6749373114851327</v>
      </c>
      <c r="J26" s="152">
        <f t="shared" si="8"/>
        <v>28647843.289999999</v>
      </c>
    </row>
    <row r="27" spans="1:10" s="149" customFormat="1" x14ac:dyDescent="0.3">
      <c r="A27" s="144">
        <v>130</v>
      </c>
      <c r="B27" s="150" t="str">
        <f t="shared" si="9"/>
        <v xml:space="preserve">Glocester </v>
      </c>
      <c r="C27" s="150">
        <f t="shared" si="1"/>
        <v>528.69999999999993</v>
      </c>
      <c r="D27" s="150">
        <f t="shared" si="2"/>
        <v>482756.48000000004</v>
      </c>
      <c r="E27" s="151">
        <f t="shared" si="3"/>
        <v>5.1752678569319949E-2</v>
      </c>
      <c r="F27" s="150">
        <f t="shared" si="4"/>
        <v>2320895.5699999998</v>
      </c>
      <c r="G27" s="151">
        <f t="shared" si="5"/>
        <v>0.24880569687468221</v>
      </c>
      <c r="H27" s="150">
        <f t="shared" si="6"/>
        <v>6524492.7599999998</v>
      </c>
      <c r="I27" s="151">
        <f t="shared" si="7"/>
        <v>0.6994416245559979</v>
      </c>
      <c r="J27" s="152">
        <f t="shared" si="8"/>
        <v>9328144.8099999987</v>
      </c>
    </row>
    <row r="28" spans="1:10" s="149" customFormat="1" x14ac:dyDescent="0.3">
      <c r="A28" s="144">
        <v>480</v>
      </c>
      <c r="B28" s="150" t="str">
        <f t="shared" si="9"/>
        <v xml:space="preserve">Highlander </v>
      </c>
      <c r="C28" s="150">
        <f t="shared" si="1"/>
        <v>588.00552486187848</v>
      </c>
      <c r="D28" s="150">
        <f t="shared" si="2"/>
        <v>1205862</v>
      </c>
      <c r="E28" s="151">
        <f t="shared" si="3"/>
        <v>0.11607482427234847</v>
      </c>
      <c r="F28" s="150">
        <f t="shared" si="4"/>
        <v>5924655</v>
      </c>
      <c r="G28" s="151">
        <f t="shared" si="5"/>
        <v>0.57030015706547743</v>
      </c>
      <c r="H28" s="150">
        <f t="shared" si="6"/>
        <v>3258144</v>
      </c>
      <c r="I28" s="151">
        <f t="shared" si="7"/>
        <v>0.31362501866217407</v>
      </c>
      <c r="J28" s="152">
        <f t="shared" si="8"/>
        <v>10388661</v>
      </c>
    </row>
    <row r="29" spans="1:10" s="149" customFormat="1" x14ac:dyDescent="0.3">
      <c r="A29" s="144">
        <v>680</v>
      </c>
      <c r="B29" s="150" t="str">
        <f t="shared" si="9"/>
        <v>Hope Academy</v>
      </c>
      <c r="C29" s="150">
        <f t="shared" si="1"/>
        <v>178.40217391304347</v>
      </c>
      <c r="D29" s="150">
        <f t="shared" ref="D29" si="17">VLOOKUP($A29,revtype,E$1)</f>
        <v>332202</v>
      </c>
      <c r="E29" s="151">
        <f t="shared" ref="E29" si="18">D29/$J29</f>
        <v>0.11105569131918791</v>
      </c>
      <c r="F29" s="150">
        <f t="shared" ref="F29" si="19">VLOOKUP($A29,revtype,G$1)</f>
        <v>1818658</v>
      </c>
      <c r="G29" s="151">
        <f t="shared" ref="G29" si="20">F29/$J29</f>
        <v>0.60798045003694035</v>
      </c>
      <c r="H29" s="150">
        <f t="shared" ref="H29" si="21">VLOOKUP($A29,revtype,I$1)</f>
        <v>840450</v>
      </c>
      <c r="I29" s="151">
        <f t="shared" ref="I29" si="22">H29/$J29</f>
        <v>0.28096385864387174</v>
      </c>
      <c r="J29" s="152">
        <f t="shared" ref="J29" si="23">D29+F29+H29</f>
        <v>2991310</v>
      </c>
    </row>
    <row r="30" spans="1:10" s="149" customFormat="1" x14ac:dyDescent="0.3">
      <c r="A30" s="144">
        <v>530</v>
      </c>
      <c r="B30" s="150" t="str">
        <f t="shared" si="9"/>
        <v xml:space="preserve">International </v>
      </c>
      <c r="C30" s="150">
        <f t="shared" si="1"/>
        <v>369.2707182320442</v>
      </c>
      <c r="D30" s="150">
        <f t="shared" si="2"/>
        <v>441623</v>
      </c>
      <c r="E30" s="151">
        <f t="shared" si="3"/>
        <v>7.4127046738227315E-2</v>
      </c>
      <c r="F30" s="150">
        <f t="shared" si="4"/>
        <v>3418674</v>
      </c>
      <c r="G30" s="151">
        <f t="shared" si="5"/>
        <v>0.5738292783228286</v>
      </c>
      <c r="H30" s="150">
        <f t="shared" si="6"/>
        <v>2097353</v>
      </c>
      <c r="I30" s="151">
        <f t="shared" si="7"/>
        <v>0.35204367493894406</v>
      </c>
      <c r="J30" s="152">
        <f t="shared" si="8"/>
        <v>5957650</v>
      </c>
    </row>
    <row r="31" spans="1:10" s="149" customFormat="1" x14ac:dyDescent="0.3">
      <c r="A31" s="144">
        <v>150</v>
      </c>
      <c r="B31" s="150" t="str">
        <f t="shared" si="9"/>
        <v xml:space="preserve">Jamestown </v>
      </c>
      <c r="C31" s="150">
        <f t="shared" si="1"/>
        <v>499.26666666666671</v>
      </c>
      <c r="D31" s="150">
        <f t="shared" si="2"/>
        <v>583981.74</v>
      </c>
      <c r="E31" s="151">
        <f t="shared" si="3"/>
        <v>4.5128382970028948E-2</v>
      </c>
      <c r="F31" s="150">
        <f t="shared" si="4"/>
        <v>524748.4</v>
      </c>
      <c r="G31" s="151">
        <f t="shared" si="5"/>
        <v>4.0551005512792129E-2</v>
      </c>
      <c r="H31" s="150">
        <f t="shared" si="6"/>
        <v>11831723.33</v>
      </c>
      <c r="I31" s="151">
        <f t="shared" si="7"/>
        <v>0.91432061151717892</v>
      </c>
      <c r="J31" s="152">
        <f t="shared" si="8"/>
        <v>12940453.470000001</v>
      </c>
    </row>
    <row r="32" spans="1:10" s="149" customFormat="1" x14ac:dyDescent="0.3">
      <c r="A32" s="144">
        <v>160</v>
      </c>
      <c r="B32" s="150" t="str">
        <f t="shared" si="9"/>
        <v xml:space="preserve">Johnston </v>
      </c>
      <c r="C32" s="150">
        <f t="shared" si="1"/>
        <v>3209.7361111111113</v>
      </c>
      <c r="D32" s="150">
        <f t="shared" si="2"/>
        <v>3672661.15</v>
      </c>
      <c r="E32" s="151">
        <f t="shared" si="3"/>
        <v>6.0628495138912185E-2</v>
      </c>
      <c r="F32" s="150">
        <f t="shared" si="4"/>
        <v>18348370.09</v>
      </c>
      <c r="G32" s="151">
        <f t="shared" si="5"/>
        <v>0.30289591698611418</v>
      </c>
      <c r="H32" s="150">
        <f t="shared" si="6"/>
        <v>38555454.149999999</v>
      </c>
      <c r="I32" s="151">
        <f t="shared" si="7"/>
        <v>0.6364755878749736</v>
      </c>
      <c r="J32" s="152">
        <f t="shared" si="8"/>
        <v>60576485.390000001</v>
      </c>
    </row>
    <row r="33" spans="1:10" s="149" customFormat="1" x14ac:dyDescent="0.3">
      <c r="A33" s="144">
        <v>520</v>
      </c>
      <c r="B33" s="150" t="str">
        <f t="shared" si="9"/>
        <v>Kingston Hill</v>
      </c>
      <c r="C33" s="150">
        <f t="shared" si="1"/>
        <v>188.13513513513513</v>
      </c>
      <c r="D33" s="150">
        <f t="shared" si="2"/>
        <v>215601</v>
      </c>
      <c r="E33" s="151">
        <f t="shared" si="3"/>
        <v>6.4233453556985481E-2</v>
      </c>
      <c r="F33" s="150">
        <f t="shared" si="4"/>
        <v>790848</v>
      </c>
      <c r="G33" s="151">
        <f t="shared" si="5"/>
        <v>0.23561531847549338</v>
      </c>
      <c r="H33" s="150">
        <f t="shared" si="6"/>
        <v>2350073</v>
      </c>
      <c r="I33" s="151">
        <f t="shared" si="7"/>
        <v>0.70015122796752116</v>
      </c>
      <c r="J33" s="152">
        <f t="shared" si="8"/>
        <v>3356522</v>
      </c>
    </row>
    <row r="34" spans="1:10" s="149" customFormat="1" x14ac:dyDescent="0.3">
      <c r="A34" s="144">
        <v>590</v>
      </c>
      <c r="B34" s="150" t="str">
        <f t="shared" si="9"/>
        <v>Learning Community</v>
      </c>
      <c r="C34" s="150">
        <f t="shared" si="1"/>
        <v>573.20000000000005</v>
      </c>
      <c r="D34" s="150">
        <f t="shared" si="2"/>
        <v>1098953.99</v>
      </c>
      <c r="E34" s="151">
        <f t="shared" si="3"/>
        <v>0.1042170069793761</v>
      </c>
      <c r="F34" s="150">
        <f t="shared" si="4"/>
        <v>6591657</v>
      </c>
      <c r="G34" s="151">
        <f t="shared" si="5"/>
        <v>0.62510602793721448</v>
      </c>
      <c r="H34" s="150">
        <f t="shared" si="6"/>
        <v>2854251.33</v>
      </c>
      <c r="I34" s="151">
        <f t="shared" si="7"/>
        <v>0.27067696508340944</v>
      </c>
      <c r="J34" s="152">
        <f t="shared" si="8"/>
        <v>10544862.32</v>
      </c>
    </row>
    <row r="35" spans="1:10" s="149" customFormat="1" x14ac:dyDescent="0.3">
      <c r="A35" s="144">
        <v>170</v>
      </c>
      <c r="B35" s="150" t="str">
        <f t="shared" si="9"/>
        <v xml:space="preserve">Lincoln </v>
      </c>
      <c r="C35" s="150">
        <f t="shared" si="1"/>
        <v>3100.1923076923076</v>
      </c>
      <c r="D35" s="150">
        <f t="shared" si="2"/>
        <v>2352453.6800000002</v>
      </c>
      <c r="E35" s="151">
        <f t="shared" si="3"/>
        <v>4.0849666319437893E-2</v>
      </c>
      <c r="F35" s="150">
        <f t="shared" si="4"/>
        <v>12798224.23</v>
      </c>
      <c r="G35" s="151">
        <f t="shared" si="5"/>
        <v>0.22223739992059907</v>
      </c>
      <c r="H35" s="150">
        <f t="shared" si="6"/>
        <v>42437397.880000003</v>
      </c>
      <c r="I35" s="151">
        <f t="shared" si="7"/>
        <v>0.73691293375996303</v>
      </c>
      <c r="J35" s="152">
        <f t="shared" si="8"/>
        <v>57588075.790000007</v>
      </c>
    </row>
    <row r="36" spans="1:10" s="149" customFormat="1" x14ac:dyDescent="0.3">
      <c r="A36" s="144">
        <v>180</v>
      </c>
      <c r="B36" s="150" t="str">
        <f t="shared" si="9"/>
        <v xml:space="preserve">Little Compton </v>
      </c>
      <c r="C36" s="150">
        <f t="shared" si="1"/>
        <v>234.4422222222222</v>
      </c>
      <c r="D36" s="150">
        <f t="shared" si="2"/>
        <v>193294.38</v>
      </c>
      <c r="E36" s="151">
        <f t="shared" si="3"/>
        <v>2.5616181738313825E-2</v>
      </c>
      <c r="F36" s="150">
        <f t="shared" si="4"/>
        <v>375604.73000000004</v>
      </c>
      <c r="G36" s="151">
        <f t="shared" si="5"/>
        <v>4.977671376400232E-2</v>
      </c>
      <c r="H36" s="150">
        <f t="shared" si="6"/>
        <v>6976892.9199999999</v>
      </c>
      <c r="I36" s="151">
        <f t="shared" si="7"/>
        <v>0.9246071044976838</v>
      </c>
      <c r="J36" s="152">
        <f t="shared" si="8"/>
        <v>7545792.0300000003</v>
      </c>
    </row>
    <row r="37" spans="1:10" s="149" customFormat="1" x14ac:dyDescent="0.3">
      <c r="A37" s="144">
        <v>420</v>
      </c>
      <c r="B37" s="150" t="str">
        <f t="shared" si="9"/>
        <v>MET Career &amp; Tech</v>
      </c>
      <c r="C37" s="150">
        <f t="shared" si="1"/>
        <v>779.08888888888885</v>
      </c>
      <c r="D37" s="156">
        <f t="shared" si="2"/>
        <v>1582485.94</v>
      </c>
      <c r="E37" s="154">
        <f t="shared" si="3"/>
        <v>9.4387909616942045E-2</v>
      </c>
      <c r="F37" s="156">
        <f t="shared" si="4"/>
        <v>10188900</v>
      </c>
      <c r="G37" s="154">
        <f t="shared" si="5"/>
        <v>0.60772038979130572</v>
      </c>
      <c r="H37" s="156">
        <f t="shared" si="6"/>
        <v>4994383.6000000006</v>
      </c>
      <c r="I37" s="154">
        <f t="shared" si="7"/>
        <v>0.2978917005917523</v>
      </c>
      <c r="J37" s="155">
        <f t="shared" si="8"/>
        <v>16765769.539999999</v>
      </c>
    </row>
    <row r="38" spans="1:10" s="149" customFormat="1" x14ac:dyDescent="0.3">
      <c r="A38" s="144">
        <v>190</v>
      </c>
      <c r="B38" s="150" t="str">
        <f t="shared" si="9"/>
        <v xml:space="preserve">Middletown  </v>
      </c>
      <c r="C38" s="150">
        <f t="shared" si="1"/>
        <v>2152.1833333333334</v>
      </c>
      <c r="D38" s="150">
        <f t="shared" si="2"/>
        <v>2869294.85</v>
      </c>
      <c r="E38" s="151">
        <f t="shared" si="3"/>
        <v>7.4479299011447203E-2</v>
      </c>
      <c r="F38" s="150">
        <f t="shared" si="4"/>
        <v>8035360.54</v>
      </c>
      <c r="G38" s="151">
        <f t="shared" si="5"/>
        <v>0.20857668925988693</v>
      </c>
      <c r="H38" s="150">
        <f t="shared" si="6"/>
        <v>27620074.140000001</v>
      </c>
      <c r="I38" s="151">
        <f t="shared" si="7"/>
        <v>0.71694401172866584</v>
      </c>
      <c r="J38" s="152">
        <f t="shared" si="8"/>
        <v>38524729.530000001</v>
      </c>
    </row>
    <row r="39" spans="1:10" s="149" customFormat="1" x14ac:dyDescent="0.3">
      <c r="A39" s="144">
        <v>200</v>
      </c>
      <c r="B39" s="150" t="str">
        <f t="shared" si="9"/>
        <v xml:space="preserve">Narragansett </v>
      </c>
      <c r="C39" s="150">
        <f t="shared" si="1"/>
        <v>1273.497222222222</v>
      </c>
      <c r="D39" s="150">
        <f t="shared" si="2"/>
        <v>1193877.28</v>
      </c>
      <c r="E39" s="151">
        <f t="shared" si="3"/>
        <v>3.8334660022300786E-2</v>
      </c>
      <c r="F39" s="150">
        <f t="shared" si="4"/>
        <v>2518162.6800000002</v>
      </c>
      <c r="G39" s="151">
        <f t="shared" si="5"/>
        <v>8.085664400837396E-2</v>
      </c>
      <c r="H39" s="150">
        <f t="shared" si="6"/>
        <v>27431506.880000003</v>
      </c>
      <c r="I39" s="151">
        <f t="shared" si="7"/>
        <v>0.88080869596932521</v>
      </c>
      <c r="J39" s="152">
        <f t="shared" si="8"/>
        <v>31143546.840000004</v>
      </c>
    </row>
    <row r="40" spans="1:10" s="149" customFormat="1" ht="26.4" x14ac:dyDescent="0.3">
      <c r="A40" s="144">
        <v>500</v>
      </c>
      <c r="B40" s="150" t="str">
        <f t="shared" si="9"/>
        <v xml:space="preserve">New England Laborers </v>
      </c>
      <c r="C40" s="150">
        <f t="shared" si="1"/>
        <v>165.49444444444444</v>
      </c>
      <c r="D40" s="150">
        <f t="shared" si="2"/>
        <v>11574.65</v>
      </c>
      <c r="E40" s="151">
        <f t="shared" si="3"/>
        <v>4.1772908249133539E-3</v>
      </c>
      <c r="F40" s="150">
        <f t="shared" si="4"/>
        <v>1497174</v>
      </c>
      <c r="G40" s="151">
        <f t="shared" si="5"/>
        <v>0.54033005002300938</v>
      </c>
      <c r="H40" s="150">
        <f t="shared" si="6"/>
        <v>1262102.24</v>
      </c>
      <c r="I40" s="151">
        <f t="shared" si="7"/>
        <v>0.45549265915207732</v>
      </c>
      <c r="J40" s="152">
        <f t="shared" si="8"/>
        <v>2770850.8899999997</v>
      </c>
    </row>
    <row r="41" spans="1:10" s="149" customFormat="1" x14ac:dyDescent="0.3">
      <c r="A41" s="144">
        <v>220</v>
      </c>
      <c r="B41" s="150" t="str">
        <f t="shared" si="9"/>
        <v xml:space="preserve">New Shoreham </v>
      </c>
      <c r="C41" s="150">
        <f t="shared" ref="C41:C69" si="24">VLOOKUP($A41,num,$C$1)</f>
        <v>132.85</v>
      </c>
      <c r="D41" s="150">
        <f t="shared" ref="D41:D69" si="25">VLOOKUP($A41,revtype,E$1)</f>
        <v>106851.01000000001</v>
      </c>
      <c r="E41" s="151">
        <f t="shared" ref="E41:E69" si="26">D41/$J41</f>
        <v>2.0491135287856701E-2</v>
      </c>
      <c r="F41" s="150">
        <f t="shared" ref="F41:F69" si="27">VLOOKUP($A41,revtype,G$1)</f>
        <v>157110.48000000001</v>
      </c>
      <c r="G41" s="151">
        <f t="shared" ref="G41:G69" si="28">F41/$J41</f>
        <v>3.0129543004039964E-2</v>
      </c>
      <c r="H41" s="150">
        <f t="shared" ref="H41:H69" si="29">VLOOKUP($A41,revtype,I$1)</f>
        <v>4950537.78</v>
      </c>
      <c r="I41" s="151">
        <f t="shared" ref="I41:I69" si="30">H41/$J41</f>
        <v>0.94937932170810335</v>
      </c>
      <c r="J41" s="152">
        <f t="shared" ref="J41:J69" si="31">D41+F41+H41</f>
        <v>5214499.2700000005</v>
      </c>
    </row>
    <row r="42" spans="1:10" s="149" customFormat="1" x14ac:dyDescent="0.3">
      <c r="A42" s="144">
        <v>210</v>
      </c>
      <c r="B42" s="150" t="str">
        <f t="shared" si="9"/>
        <v xml:space="preserve">Newport </v>
      </c>
      <c r="C42" s="150">
        <f t="shared" si="24"/>
        <v>2144.4071286927251</v>
      </c>
      <c r="D42" s="150">
        <f t="shared" si="25"/>
        <v>4653570.18</v>
      </c>
      <c r="E42" s="151">
        <f t="shared" si="26"/>
        <v>9.9501097070769762E-2</v>
      </c>
      <c r="F42" s="150">
        <f t="shared" si="27"/>
        <v>12638698.630000001</v>
      </c>
      <c r="G42" s="151">
        <f t="shared" si="28"/>
        <v>0.27023647019154545</v>
      </c>
      <c r="H42" s="150">
        <f t="shared" si="29"/>
        <v>29476765.07</v>
      </c>
      <c r="I42" s="151">
        <f t="shared" si="30"/>
        <v>0.63026243273768479</v>
      </c>
      <c r="J42" s="152">
        <f t="shared" si="31"/>
        <v>46769033.880000003</v>
      </c>
    </row>
    <row r="43" spans="1:10" s="149" customFormat="1" x14ac:dyDescent="0.3">
      <c r="A43" s="144">
        <v>230</v>
      </c>
      <c r="B43" s="150" t="str">
        <f t="shared" si="9"/>
        <v xml:space="preserve">North Kingstown </v>
      </c>
      <c r="C43" s="150">
        <f t="shared" si="24"/>
        <v>3939.2916666666665</v>
      </c>
      <c r="D43" s="150">
        <f t="shared" si="25"/>
        <v>2947050.3600000003</v>
      </c>
      <c r="E43" s="151">
        <f t="shared" si="26"/>
        <v>4.1506420724835895E-2</v>
      </c>
      <c r="F43" s="150">
        <f t="shared" si="27"/>
        <v>10249364.99</v>
      </c>
      <c r="G43" s="151">
        <f t="shared" si="28"/>
        <v>0.14435262498783474</v>
      </c>
      <c r="H43" s="150">
        <f t="shared" si="29"/>
        <v>57805861.130000003</v>
      </c>
      <c r="I43" s="151">
        <f t="shared" si="30"/>
        <v>0.81414095428732935</v>
      </c>
      <c r="J43" s="152">
        <f t="shared" si="31"/>
        <v>71002276.480000004</v>
      </c>
    </row>
    <row r="44" spans="1:10" s="149" customFormat="1" x14ac:dyDescent="0.3">
      <c r="A44" s="144">
        <v>240</v>
      </c>
      <c r="B44" s="150" t="str">
        <f t="shared" si="9"/>
        <v xml:space="preserve">North Providence </v>
      </c>
      <c r="C44" s="150">
        <f t="shared" si="24"/>
        <v>3524.2103539429304</v>
      </c>
      <c r="D44" s="150">
        <f t="shared" si="25"/>
        <v>3722796.39</v>
      </c>
      <c r="E44" s="151">
        <f t="shared" si="26"/>
        <v>6.1290603283306586E-2</v>
      </c>
      <c r="F44" s="150">
        <f t="shared" si="27"/>
        <v>23596226.810000002</v>
      </c>
      <c r="G44" s="151">
        <f t="shared" si="28"/>
        <v>0.38847866627340127</v>
      </c>
      <c r="H44" s="150">
        <f t="shared" si="29"/>
        <v>33421060.770000003</v>
      </c>
      <c r="I44" s="151">
        <f t="shared" si="30"/>
        <v>0.55023073044329218</v>
      </c>
      <c r="J44" s="152">
        <f t="shared" si="31"/>
        <v>60740083.970000006</v>
      </c>
    </row>
    <row r="45" spans="1:10" s="149" customFormat="1" x14ac:dyDescent="0.3">
      <c r="A45" s="144">
        <v>250</v>
      </c>
      <c r="B45" s="150" t="str">
        <f t="shared" si="9"/>
        <v xml:space="preserve">North Smithfield </v>
      </c>
      <c r="C45" s="150">
        <f t="shared" si="24"/>
        <v>1648.336111111111</v>
      </c>
      <c r="D45" s="150">
        <f t="shared" si="25"/>
        <v>1166148.5499999998</v>
      </c>
      <c r="E45" s="151">
        <f t="shared" si="26"/>
        <v>4.2034300998280469E-2</v>
      </c>
      <c r="F45" s="150">
        <f t="shared" si="27"/>
        <v>6301300.96</v>
      </c>
      <c r="G45" s="151">
        <f t="shared" si="28"/>
        <v>0.22713296795111887</v>
      </c>
      <c r="H45" s="150">
        <f t="shared" si="29"/>
        <v>20275334.890000001</v>
      </c>
      <c r="I45" s="151">
        <f t="shared" si="30"/>
        <v>0.73083273105060076</v>
      </c>
      <c r="J45" s="152">
        <f t="shared" si="31"/>
        <v>27742784.399999999</v>
      </c>
    </row>
    <row r="46" spans="1:10" s="149" customFormat="1" x14ac:dyDescent="0.3">
      <c r="A46" s="144">
        <v>660</v>
      </c>
      <c r="B46" s="150" t="s">
        <v>380</v>
      </c>
      <c r="C46" s="150">
        <f t="shared" si="24"/>
        <v>163.20430107526883</v>
      </c>
      <c r="D46" s="150">
        <f t="shared" si="25"/>
        <v>330570.29000000004</v>
      </c>
      <c r="E46" s="151">
        <f t="shared" si="26"/>
        <v>0.10658768654029854</v>
      </c>
      <c r="F46" s="150">
        <f t="shared" si="27"/>
        <v>1755254.76</v>
      </c>
      <c r="G46" s="151">
        <f t="shared" si="28"/>
        <v>0.56595692298072797</v>
      </c>
      <c r="H46" s="150">
        <f t="shared" si="29"/>
        <v>1015567.81</v>
      </c>
      <c r="I46" s="151">
        <f t="shared" si="30"/>
        <v>0.32745539047897337</v>
      </c>
      <c r="J46" s="152">
        <f t="shared" si="31"/>
        <v>3101392.8600000003</v>
      </c>
    </row>
    <row r="47" spans="1:10" s="149" customFormat="1" x14ac:dyDescent="0.3">
      <c r="A47" s="144">
        <v>510</v>
      </c>
      <c r="B47" s="150" t="str">
        <f t="shared" ref="B47:B63" si="32">VLOOKUP($A47,num,B$1)</f>
        <v xml:space="preserve">Paul Cuffee </v>
      </c>
      <c r="C47" s="150">
        <f t="shared" si="24"/>
        <v>819.67777777777781</v>
      </c>
      <c r="D47" s="150">
        <f t="shared" si="25"/>
        <v>1189547.9099999999</v>
      </c>
      <c r="E47" s="151">
        <f t="shared" si="26"/>
        <v>8.6424725262323088E-2</v>
      </c>
      <c r="F47" s="150">
        <f t="shared" si="27"/>
        <v>8651820.4100000001</v>
      </c>
      <c r="G47" s="151">
        <f t="shared" si="28"/>
        <v>0.62858435180909156</v>
      </c>
      <c r="H47" s="150">
        <f t="shared" si="29"/>
        <v>3922608.44</v>
      </c>
      <c r="I47" s="151">
        <f t="shared" si="30"/>
        <v>0.28499092292858536</v>
      </c>
      <c r="J47" s="152">
        <f t="shared" si="31"/>
        <v>13763976.76</v>
      </c>
    </row>
    <row r="48" spans="1:10" s="149" customFormat="1" x14ac:dyDescent="0.3">
      <c r="A48" s="144">
        <v>260</v>
      </c>
      <c r="B48" s="150" t="str">
        <f t="shared" si="32"/>
        <v xml:space="preserve">Pawtucket </v>
      </c>
      <c r="C48" s="150">
        <f t="shared" si="24"/>
        <v>8782.5277777777774</v>
      </c>
      <c r="D48" s="150">
        <f t="shared" si="25"/>
        <v>15775400.630000001</v>
      </c>
      <c r="E48" s="151">
        <f t="shared" si="26"/>
        <v>0.11155581877207561</v>
      </c>
      <c r="F48" s="150">
        <f t="shared" si="27"/>
        <v>92222530.570000008</v>
      </c>
      <c r="G48" s="151">
        <f t="shared" si="28"/>
        <v>0.65215205295037404</v>
      </c>
      <c r="H48" s="150">
        <f t="shared" si="29"/>
        <v>33414688.990000002</v>
      </c>
      <c r="I48" s="151">
        <f t="shared" si="30"/>
        <v>0.23629212827755047</v>
      </c>
      <c r="J48" s="152">
        <f t="shared" si="31"/>
        <v>141412620.19</v>
      </c>
    </row>
    <row r="49" spans="1:10" s="149" customFormat="1" x14ac:dyDescent="0.3">
      <c r="A49" s="144">
        <v>270</v>
      </c>
      <c r="B49" s="150" t="str">
        <f t="shared" si="32"/>
        <v xml:space="preserve">Portsmouth </v>
      </c>
      <c r="C49" s="150">
        <f t="shared" si="24"/>
        <v>2410.4722222222222</v>
      </c>
      <c r="D49" s="150">
        <f t="shared" si="25"/>
        <v>2325555.0699999998</v>
      </c>
      <c r="E49" s="151">
        <f t="shared" si="26"/>
        <v>5.545611382005991E-2</v>
      </c>
      <c r="F49" s="150">
        <f t="shared" si="27"/>
        <v>4388167.05</v>
      </c>
      <c r="G49" s="151">
        <f t="shared" si="28"/>
        <v>0.10464198183285185</v>
      </c>
      <c r="H49" s="150">
        <f t="shared" si="29"/>
        <v>35221330.839999996</v>
      </c>
      <c r="I49" s="151">
        <f t="shared" si="30"/>
        <v>0.83990190434708834</v>
      </c>
      <c r="J49" s="152">
        <f t="shared" si="31"/>
        <v>41935052.959999993</v>
      </c>
    </row>
    <row r="50" spans="1:10" s="149" customFormat="1" x14ac:dyDescent="0.3">
      <c r="A50" s="144">
        <v>280</v>
      </c>
      <c r="B50" s="150" t="str">
        <f t="shared" si="32"/>
        <v xml:space="preserve">Providence </v>
      </c>
      <c r="C50" s="150">
        <f t="shared" si="24"/>
        <v>23063.586111111112</v>
      </c>
      <c r="D50" s="150">
        <f t="shared" si="25"/>
        <v>51910658.300000004</v>
      </c>
      <c r="E50" s="151">
        <f t="shared" si="26"/>
        <v>0.11823327322065759</v>
      </c>
      <c r="F50" s="150">
        <f t="shared" si="27"/>
        <v>254410684.88999999</v>
      </c>
      <c r="G50" s="151">
        <f t="shared" si="28"/>
        <v>0.57945341095499048</v>
      </c>
      <c r="H50" s="150">
        <f t="shared" si="29"/>
        <v>132731529.88</v>
      </c>
      <c r="I50" s="151">
        <f t="shared" si="30"/>
        <v>0.30231331582435189</v>
      </c>
      <c r="J50" s="152">
        <f t="shared" si="31"/>
        <v>439052873.06999999</v>
      </c>
    </row>
    <row r="51" spans="1:10" s="149" customFormat="1" x14ac:dyDescent="0.3">
      <c r="A51" s="144">
        <v>410</v>
      </c>
      <c r="B51" s="150" t="str">
        <f t="shared" si="32"/>
        <v>RI Deaf</v>
      </c>
      <c r="C51" s="150">
        <f t="shared" si="24"/>
        <v>78.08</v>
      </c>
      <c r="D51" s="150">
        <f t="shared" si="25"/>
        <v>357309.24</v>
      </c>
      <c r="E51" s="151">
        <f t="shared" si="26"/>
        <v>4.4641314700471293E-2</v>
      </c>
      <c r="F51" s="150">
        <f t="shared" si="27"/>
        <v>6570333</v>
      </c>
      <c r="G51" s="151">
        <f t="shared" si="28"/>
        <v>0.82088082340073731</v>
      </c>
      <c r="H51" s="150">
        <f t="shared" si="29"/>
        <v>1076361.28</v>
      </c>
      <c r="I51" s="151">
        <f t="shared" si="30"/>
        <v>0.13447786189879135</v>
      </c>
      <c r="J51" s="152">
        <f t="shared" si="31"/>
        <v>8004003.5200000005</v>
      </c>
    </row>
    <row r="52" spans="1:10" s="149" customFormat="1" ht="26.4" x14ac:dyDescent="0.3">
      <c r="A52" s="144">
        <v>640</v>
      </c>
      <c r="B52" s="150" t="str">
        <f t="shared" si="32"/>
        <v>RI Nurses Middle Level College</v>
      </c>
      <c r="C52" s="150">
        <f t="shared" si="24"/>
        <v>270.36464088397787</v>
      </c>
      <c r="D52" s="150">
        <f t="shared" si="25"/>
        <v>704988</v>
      </c>
      <c r="E52" s="151">
        <f t="shared" si="26"/>
        <v>0.14252120872980512</v>
      </c>
      <c r="F52" s="150">
        <f t="shared" si="27"/>
        <v>2788571</v>
      </c>
      <c r="G52" s="151">
        <f t="shared" si="28"/>
        <v>0.56374081480660854</v>
      </c>
      <c r="H52" s="150">
        <f t="shared" si="29"/>
        <v>1452989</v>
      </c>
      <c r="I52" s="151">
        <f t="shared" si="30"/>
        <v>0.29373797646358635</v>
      </c>
      <c r="J52" s="152">
        <f t="shared" si="31"/>
        <v>4946548</v>
      </c>
    </row>
    <row r="53" spans="1:10" s="149" customFormat="1" ht="26.4" x14ac:dyDescent="0.3">
      <c r="A53" s="144">
        <v>610</v>
      </c>
      <c r="B53" s="150" t="str">
        <f t="shared" si="32"/>
        <v>RIMA Blackstone Valley</v>
      </c>
      <c r="C53" s="150">
        <f t="shared" si="24"/>
        <v>1965.3494623655913</v>
      </c>
      <c r="D53" s="150">
        <f t="shared" si="25"/>
        <v>2362910.3000000003</v>
      </c>
      <c r="E53" s="151">
        <f t="shared" si="26"/>
        <v>8.1229019819744258E-2</v>
      </c>
      <c r="F53" s="150">
        <f t="shared" si="27"/>
        <v>16976619</v>
      </c>
      <c r="G53" s="151">
        <f t="shared" si="28"/>
        <v>0.58359986040233813</v>
      </c>
      <c r="H53" s="150">
        <f t="shared" si="29"/>
        <v>9749955.0399999991</v>
      </c>
      <c r="I53" s="151">
        <f t="shared" si="30"/>
        <v>0.33517111977791764</v>
      </c>
      <c r="J53" s="152">
        <f t="shared" si="31"/>
        <v>29089484.34</v>
      </c>
    </row>
    <row r="54" spans="1:10" s="149" customFormat="1" x14ac:dyDescent="0.3">
      <c r="A54" s="144">
        <v>700</v>
      </c>
      <c r="B54" s="150" t="str">
        <f t="shared" si="32"/>
        <v>RISE</v>
      </c>
      <c r="C54" s="150">
        <f t="shared" si="24"/>
        <v>219.02777777777777</v>
      </c>
      <c r="D54" s="150">
        <f t="shared" ref="D54" si="33">VLOOKUP($A54,revtype,E$1)</f>
        <v>110995</v>
      </c>
      <c r="E54" s="151">
        <f t="shared" ref="E54" si="34">D54/$J54</f>
        <v>1.3515825491873397E-2</v>
      </c>
      <c r="F54" s="150">
        <f t="shared" ref="F54" si="35">VLOOKUP($A54,revtype,G$1)</f>
        <v>1879994</v>
      </c>
      <c r="G54" s="151">
        <f t="shared" ref="G54" si="36">F54/$J54</f>
        <v>0.22892626541528027</v>
      </c>
      <c r="H54" s="150">
        <f t="shared" ref="H54" si="37">VLOOKUP($A54,revtype,I$1)</f>
        <v>6221236</v>
      </c>
      <c r="I54" s="151">
        <f t="shared" ref="I54" si="38">H54/$J54</f>
        <v>0.75755790909284637</v>
      </c>
      <c r="J54" s="152">
        <f t="shared" ref="J54" si="39">D54+F54+H54</f>
        <v>8212225</v>
      </c>
    </row>
    <row r="55" spans="1:10" s="149" customFormat="1" x14ac:dyDescent="0.3">
      <c r="A55" s="144">
        <v>300</v>
      </c>
      <c r="B55" s="150" t="str">
        <f t="shared" si="32"/>
        <v xml:space="preserve">Scituate </v>
      </c>
      <c r="C55" s="150">
        <f t="shared" si="24"/>
        <v>1221.0333333333331</v>
      </c>
      <c r="D55" s="150">
        <f t="shared" si="25"/>
        <v>1104404.96</v>
      </c>
      <c r="E55" s="151">
        <f t="shared" si="26"/>
        <v>4.5580965674637396E-2</v>
      </c>
      <c r="F55" s="150">
        <f t="shared" si="27"/>
        <v>3459090.25</v>
      </c>
      <c r="G55" s="151">
        <f t="shared" si="28"/>
        <v>0.14276346056135325</v>
      </c>
      <c r="H55" s="150">
        <f t="shared" si="29"/>
        <v>19666025.680000003</v>
      </c>
      <c r="I55" s="151">
        <f t="shared" si="30"/>
        <v>0.81165557376400932</v>
      </c>
      <c r="J55" s="152">
        <f t="shared" si="31"/>
        <v>24229520.890000004</v>
      </c>
    </row>
    <row r="56" spans="1:10" s="149" customFormat="1" x14ac:dyDescent="0.3">
      <c r="A56" s="144">
        <v>600</v>
      </c>
      <c r="B56" s="150" t="str">
        <f t="shared" si="32"/>
        <v>Segue Institute</v>
      </c>
      <c r="C56" s="150">
        <f t="shared" si="24"/>
        <v>234.85561497326202</v>
      </c>
      <c r="D56" s="150">
        <f t="shared" si="25"/>
        <v>564303</v>
      </c>
      <c r="E56" s="151">
        <f t="shared" si="26"/>
        <v>0.1309255503228923</v>
      </c>
      <c r="F56" s="150">
        <f t="shared" si="27"/>
        <v>2833228</v>
      </c>
      <c r="G56" s="151">
        <f t="shared" si="28"/>
        <v>0.65734531818939024</v>
      </c>
      <c r="H56" s="150">
        <f t="shared" si="29"/>
        <v>912575</v>
      </c>
      <c r="I56" s="151">
        <f t="shared" si="30"/>
        <v>0.21172913148771746</v>
      </c>
      <c r="J56" s="152">
        <f t="shared" si="31"/>
        <v>4310106</v>
      </c>
    </row>
    <row r="57" spans="1:10" s="149" customFormat="1" x14ac:dyDescent="0.3">
      <c r="A57" s="144">
        <v>310</v>
      </c>
      <c r="B57" s="150" t="str">
        <f t="shared" si="32"/>
        <v xml:space="preserve">Smithfield </v>
      </c>
      <c r="C57" s="150">
        <f t="shared" si="24"/>
        <v>2404.6333333333332</v>
      </c>
      <c r="D57" s="150">
        <f t="shared" si="25"/>
        <v>1587202.18</v>
      </c>
      <c r="E57" s="151">
        <f t="shared" si="26"/>
        <v>3.8003986252085474E-2</v>
      </c>
      <c r="F57" s="150">
        <f t="shared" si="27"/>
        <v>7822437.6600000001</v>
      </c>
      <c r="G57" s="151">
        <f t="shared" si="28"/>
        <v>0.18730053236723482</v>
      </c>
      <c r="H57" s="150">
        <f t="shared" si="29"/>
        <v>32354457.469999999</v>
      </c>
      <c r="I57" s="151">
        <f t="shared" si="30"/>
        <v>0.77469548138067967</v>
      </c>
      <c r="J57" s="152">
        <f t="shared" si="31"/>
        <v>41764097.310000002</v>
      </c>
    </row>
    <row r="58" spans="1:10" s="149" customFormat="1" x14ac:dyDescent="0.3">
      <c r="A58" s="144">
        <v>320</v>
      </c>
      <c r="B58" s="150" t="str">
        <f t="shared" si="32"/>
        <v xml:space="preserve">South Kingstown </v>
      </c>
      <c r="C58" s="150">
        <f t="shared" si="24"/>
        <v>2930.577777777778</v>
      </c>
      <c r="D58" s="150">
        <f t="shared" si="25"/>
        <v>2231788.59</v>
      </c>
      <c r="E58" s="151">
        <f t="shared" si="26"/>
        <v>3.4833600287779765E-2</v>
      </c>
      <c r="F58" s="150">
        <f t="shared" si="27"/>
        <v>6208849.9100000001</v>
      </c>
      <c r="G58" s="151">
        <f t="shared" si="28"/>
        <v>9.690729533291384E-2</v>
      </c>
      <c r="H58" s="150">
        <f t="shared" si="29"/>
        <v>55629356.32</v>
      </c>
      <c r="I58" s="151">
        <f t="shared" si="30"/>
        <v>0.86825910437930642</v>
      </c>
      <c r="J58" s="152">
        <f t="shared" si="31"/>
        <v>64069994.82</v>
      </c>
    </row>
    <row r="59" spans="1:10" s="149" customFormat="1" ht="26.4" x14ac:dyDescent="0.3">
      <c r="A59" s="144">
        <v>690</v>
      </c>
      <c r="B59" s="150" t="str">
        <f t="shared" si="32"/>
        <v>Southside Elementary</v>
      </c>
      <c r="C59" s="150">
        <f t="shared" si="24"/>
        <v>119.52105263157894</v>
      </c>
      <c r="D59" s="150">
        <f t="shared" ref="D59" si="40">VLOOKUP($A59,revtype,E$1)</f>
        <v>275572.08</v>
      </c>
      <c r="E59" s="151">
        <f t="shared" ref="E59" si="41">D59/$J59</f>
        <v>0.13000094264950063</v>
      </c>
      <c r="F59" s="150">
        <f t="shared" ref="F59" si="42">VLOOKUP($A59,revtype,G$1)</f>
        <v>1301720</v>
      </c>
      <c r="G59" s="151">
        <f t="shared" ref="G59" si="43">F59/$J59</f>
        <v>0.61408553096419616</v>
      </c>
      <c r="H59" s="150">
        <f t="shared" ref="H59" si="44">VLOOKUP($A59,revtype,I$1)</f>
        <v>542477.78</v>
      </c>
      <c r="I59" s="151">
        <f t="shared" ref="I59" si="45">H59/$J59</f>
        <v>0.25591352638630305</v>
      </c>
      <c r="J59" s="152">
        <f t="shared" ref="J59" si="46">D59+F59+H59</f>
        <v>2119769.8600000003</v>
      </c>
    </row>
    <row r="60" spans="1:10" s="149" customFormat="1" x14ac:dyDescent="0.3">
      <c r="A60" s="145">
        <v>620</v>
      </c>
      <c r="B60" s="150" t="str">
        <f t="shared" si="32"/>
        <v>The Greene School</v>
      </c>
      <c r="C60" s="150">
        <f t="shared" si="24"/>
        <v>198.58333333333334</v>
      </c>
      <c r="D60" s="150">
        <f t="shared" si="25"/>
        <v>180452</v>
      </c>
      <c r="E60" s="151">
        <f t="shared" si="26"/>
        <v>5.3727731300604591E-2</v>
      </c>
      <c r="F60" s="150">
        <f t="shared" si="27"/>
        <v>1339991</v>
      </c>
      <c r="G60" s="151">
        <f t="shared" si="28"/>
        <v>0.39896856999771929</v>
      </c>
      <c r="H60" s="150">
        <f t="shared" si="29"/>
        <v>1838195</v>
      </c>
      <c r="I60" s="151">
        <f t="shared" si="30"/>
        <v>0.54730369870167606</v>
      </c>
      <c r="J60" s="152">
        <f t="shared" si="31"/>
        <v>3358638</v>
      </c>
    </row>
    <row r="61" spans="1:10" s="149" customFormat="1" x14ac:dyDescent="0.3">
      <c r="A61" s="144">
        <v>560</v>
      </c>
      <c r="B61" s="150" t="str">
        <f t="shared" si="32"/>
        <v>Times 2 Academy</v>
      </c>
      <c r="C61" s="150">
        <f t="shared" si="24"/>
        <v>727.13</v>
      </c>
      <c r="D61" s="150">
        <f t="shared" si="25"/>
        <v>0</v>
      </c>
      <c r="E61" s="151">
        <f t="shared" si="26"/>
        <v>0</v>
      </c>
      <c r="F61" s="150">
        <f t="shared" si="27"/>
        <v>6255080.8400000008</v>
      </c>
      <c r="G61" s="151">
        <f t="shared" si="28"/>
        <v>0.5408305554513777</v>
      </c>
      <c r="H61" s="150">
        <f t="shared" si="29"/>
        <v>5310613.4000000004</v>
      </c>
      <c r="I61" s="151">
        <f t="shared" si="30"/>
        <v>0.45916944454862224</v>
      </c>
      <c r="J61" s="152">
        <f t="shared" si="31"/>
        <v>11565694.240000002</v>
      </c>
    </row>
    <row r="62" spans="1:10" s="149" customFormat="1" x14ac:dyDescent="0.3">
      <c r="A62" s="144">
        <v>330</v>
      </c>
      <c r="B62" s="150" t="str">
        <f t="shared" si="32"/>
        <v xml:space="preserve">Tiverton </v>
      </c>
      <c r="C62" s="150">
        <f t="shared" si="24"/>
        <v>1754.9375844076121</v>
      </c>
      <c r="D62" s="150">
        <f t="shared" si="25"/>
        <v>2664116.2599999998</v>
      </c>
      <c r="E62" s="151">
        <f t="shared" si="26"/>
        <v>7.9894227322206662E-2</v>
      </c>
      <c r="F62" s="150">
        <f t="shared" si="27"/>
        <v>6826979.1299999999</v>
      </c>
      <c r="G62" s="151">
        <f t="shared" si="28"/>
        <v>0.20473439193535073</v>
      </c>
      <c r="H62" s="150">
        <f t="shared" si="29"/>
        <v>23854445.949999999</v>
      </c>
      <c r="I62" s="151">
        <f t="shared" si="30"/>
        <v>0.71537138074244255</v>
      </c>
      <c r="J62" s="152">
        <f t="shared" si="31"/>
        <v>33345541.34</v>
      </c>
    </row>
    <row r="63" spans="1:10" s="149" customFormat="1" ht="26.4" x14ac:dyDescent="0.3">
      <c r="A63" s="145">
        <v>630</v>
      </c>
      <c r="B63" s="150" t="str">
        <f t="shared" si="32"/>
        <v>Trinity Academy for the Performing Arts</v>
      </c>
      <c r="C63" s="150">
        <f t="shared" si="24"/>
        <v>210.68160427807487</v>
      </c>
      <c r="D63" s="150">
        <f t="shared" si="25"/>
        <v>522211.61</v>
      </c>
      <c r="E63" s="151">
        <f t="shared" si="26"/>
        <v>0.11626724985960685</v>
      </c>
      <c r="F63" s="150">
        <f t="shared" si="27"/>
        <v>3038721</v>
      </c>
      <c r="G63" s="151">
        <f t="shared" si="28"/>
        <v>0.67655281306486925</v>
      </c>
      <c r="H63" s="150">
        <f t="shared" si="29"/>
        <v>930543.8</v>
      </c>
      <c r="I63" s="151">
        <f t="shared" si="30"/>
        <v>0.2071799370755239</v>
      </c>
      <c r="J63" s="152">
        <f t="shared" si="31"/>
        <v>4491476.41</v>
      </c>
    </row>
    <row r="64" spans="1:10" s="149" customFormat="1" x14ac:dyDescent="0.3">
      <c r="A64" s="144">
        <v>430</v>
      </c>
      <c r="B64" s="150" t="s">
        <v>379</v>
      </c>
      <c r="C64" s="150">
        <f t="shared" si="24"/>
        <v>136.60220994475139</v>
      </c>
      <c r="D64" s="150">
        <f t="shared" si="25"/>
        <v>498060</v>
      </c>
      <c r="E64" s="151">
        <f t="shared" si="26"/>
        <v>0.1615718724929775</v>
      </c>
      <c r="F64" s="150">
        <f t="shared" si="27"/>
        <v>1431678</v>
      </c>
      <c r="G64" s="151">
        <f t="shared" si="28"/>
        <v>0.4644398170240554</v>
      </c>
      <c r="H64" s="150">
        <f t="shared" si="29"/>
        <v>1152853</v>
      </c>
      <c r="I64" s="151">
        <f t="shared" si="30"/>
        <v>0.3739883104829671</v>
      </c>
      <c r="J64" s="152">
        <f t="shared" si="31"/>
        <v>3082591</v>
      </c>
    </row>
    <row r="65" spans="1:10" s="149" customFormat="1" x14ac:dyDescent="0.3">
      <c r="A65" s="144">
        <v>650</v>
      </c>
      <c r="B65" s="150" t="s">
        <v>382</v>
      </c>
      <c r="C65" s="150">
        <f t="shared" si="24"/>
        <v>220.61111111111111</v>
      </c>
      <c r="D65" s="150">
        <f t="shared" si="25"/>
        <v>635502.08000000007</v>
      </c>
      <c r="E65" s="151">
        <f t="shared" si="26"/>
        <v>0.15580718839449476</v>
      </c>
      <c r="F65" s="150">
        <f t="shared" si="27"/>
        <v>2260128.79</v>
      </c>
      <c r="G65" s="151">
        <f t="shared" si="28"/>
        <v>0.55411984203002362</v>
      </c>
      <c r="H65" s="150">
        <f t="shared" si="29"/>
        <v>1183141.6599999999</v>
      </c>
      <c r="I65" s="151">
        <f t="shared" si="30"/>
        <v>0.29007296957548151</v>
      </c>
      <c r="J65" s="152">
        <f t="shared" si="31"/>
        <v>4078772.5300000003</v>
      </c>
    </row>
    <row r="66" spans="1:10" s="149" customFormat="1" x14ac:dyDescent="0.3">
      <c r="A66" s="144">
        <v>350</v>
      </c>
      <c r="B66" s="150" t="str">
        <f>VLOOKUP($A66,num,B$1)</f>
        <v xml:space="preserve">Warwick </v>
      </c>
      <c r="C66" s="150">
        <f t="shared" si="24"/>
        <v>8712.1366470501489</v>
      </c>
      <c r="D66" s="150">
        <f t="shared" si="25"/>
        <v>8789748.8599999994</v>
      </c>
      <c r="E66" s="151">
        <f t="shared" si="26"/>
        <v>5.0557443371416516E-2</v>
      </c>
      <c r="F66" s="150">
        <f t="shared" si="27"/>
        <v>38052588.460000001</v>
      </c>
      <c r="G66" s="151">
        <f t="shared" si="28"/>
        <v>0.21887332810578936</v>
      </c>
      <c r="H66" s="150">
        <f t="shared" si="29"/>
        <v>127014334.89</v>
      </c>
      <c r="I66" s="151">
        <f t="shared" si="30"/>
        <v>0.73056922852279405</v>
      </c>
      <c r="J66" s="152">
        <f t="shared" si="31"/>
        <v>173856672.21000001</v>
      </c>
    </row>
    <row r="67" spans="1:10" s="149" customFormat="1" x14ac:dyDescent="0.3">
      <c r="A67" s="144">
        <v>380</v>
      </c>
      <c r="B67" s="150" t="str">
        <f>VLOOKUP($A67,num,B$1)</f>
        <v xml:space="preserve">West Warwick </v>
      </c>
      <c r="C67" s="150">
        <f t="shared" si="24"/>
        <v>3567.8653846153843</v>
      </c>
      <c r="D67" s="150">
        <f t="shared" si="25"/>
        <v>4532107.6899999995</v>
      </c>
      <c r="E67" s="151">
        <f t="shared" si="26"/>
        <v>7.1869435092230455E-2</v>
      </c>
      <c r="F67" s="150">
        <f t="shared" si="27"/>
        <v>26263173.77</v>
      </c>
      <c r="G67" s="151">
        <f t="shared" si="28"/>
        <v>0.41647718714710963</v>
      </c>
      <c r="H67" s="150">
        <f t="shared" si="29"/>
        <v>32265012.309999999</v>
      </c>
      <c r="I67" s="151">
        <f t="shared" si="30"/>
        <v>0.51165337776065989</v>
      </c>
      <c r="J67" s="152">
        <f t="shared" si="31"/>
        <v>63060293.769999996</v>
      </c>
    </row>
    <row r="68" spans="1:10" s="149" customFormat="1" x14ac:dyDescent="0.3">
      <c r="A68" s="144">
        <v>360</v>
      </c>
      <c r="B68" s="150" t="str">
        <f>VLOOKUP($A68,num,B$1)</f>
        <v xml:space="preserve">Westerly </v>
      </c>
      <c r="C68" s="150">
        <f t="shared" si="24"/>
        <v>2682.5439560439559</v>
      </c>
      <c r="D68" s="150">
        <f t="shared" si="25"/>
        <v>3426473.76</v>
      </c>
      <c r="E68" s="151">
        <f t="shared" si="26"/>
        <v>5.60296292612813E-2</v>
      </c>
      <c r="F68" s="150">
        <f t="shared" si="27"/>
        <v>9188671.2699999996</v>
      </c>
      <c r="G68" s="151">
        <f t="shared" si="28"/>
        <v>0.1502529657959169</v>
      </c>
      <c r="H68" s="150">
        <f t="shared" si="29"/>
        <v>48539529.829999998</v>
      </c>
      <c r="I68" s="151">
        <f t="shared" si="30"/>
        <v>0.79371740494280174</v>
      </c>
      <c r="J68" s="152">
        <f t="shared" si="31"/>
        <v>61154674.859999999</v>
      </c>
    </row>
    <row r="69" spans="1:10" s="149" customFormat="1" x14ac:dyDescent="0.3">
      <c r="A69" s="185">
        <v>390</v>
      </c>
      <c r="B69" s="247" t="str">
        <f>VLOOKUP($A69,num,B$1)</f>
        <v xml:space="preserve">Woonsocket </v>
      </c>
      <c r="C69" s="247">
        <f t="shared" si="24"/>
        <v>6027.0611111111111</v>
      </c>
      <c r="D69" s="247">
        <f t="shared" si="25"/>
        <v>13893591.23</v>
      </c>
      <c r="E69" s="250">
        <f t="shared" si="26"/>
        <v>0.14571756166035391</v>
      </c>
      <c r="F69" s="247">
        <f t="shared" si="27"/>
        <v>63801813</v>
      </c>
      <c r="G69" s="250">
        <f t="shared" si="28"/>
        <v>0.66916065587096374</v>
      </c>
      <c r="H69" s="247">
        <f t="shared" si="29"/>
        <v>17650627.309999999</v>
      </c>
      <c r="I69" s="250">
        <f t="shared" si="30"/>
        <v>0.18512178246868224</v>
      </c>
      <c r="J69" s="251">
        <f t="shared" si="31"/>
        <v>95346031.540000007</v>
      </c>
    </row>
    <row r="70" spans="1:10" s="149" customFormat="1" x14ac:dyDescent="0.3">
      <c r="A70" s="362"/>
      <c r="B70" s="246" t="s">
        <v>65</v>
      </c>
      <c r="C70" s="248">
        <f>SUM(C7:C69)</f>
        <v>142467.76326173043</v>
      </c>
      <c r="D70" s="248">
        <f>SUM(D7:D69)</f>
        <v>197948878.82000008</v>
      </c>
      <c r="E70" s="249">
        <f>D70/J70</f>
        <v>7.5931635998583977E-2</v>
      </c>
      <c r="F70" s="248">
        <f>SUM(F7:F69)</f>
        <v>985912142.55999994</v>
      </c>
      <c r="G70" s="249">
        <f>F70/J70</f>
        <v>0.37818815838570013</v>
      </c>
      <c r="H70" s="248">
        <f>SUM(H7:H69)</f>
        <v>1423074496.5599999</v>
      </c>
      <c r="I70" s="249">
        <f>H70/J70</f>
        <v>0.54588020561571582</v>
      </c>
      <c r="J70" s="248">
        <f>SUM(J7:J69)</f>
        <v>2606935517.9400001</v>
      </c>
    </row>
    <row r="71" spans="1:10" s="149" customFormat="1" x14ac:dyDescent="0.3">
      <c r="A71" s="157"/>
      <c r="C71" s="158"/>
      <c r="D71" s="159"/>
      <c r="E71" s="158"/>
      <c r="F71" s="159"/>
      <c r="G71" s="158"/>
      <c r="H71" s="159"/>
      <c r="I71" s="158"/>
    </row>
    <row r="72" spans="1:10" s="149" customFormat="1" x14ac:dyDescent="0.3">
      <c r="A72" s="157"/>
      <c r="C72" s="158"/>
      <c r="D72" s="159"/>
      <c r="E72" s="158"/>
      <c r="F72" s="159"/>
      <c r="G72" s="158"/>
      <c r="H72" s="159"/>
      <c r="I72" s="158"/>
    </row>
    <row r="73" spans="1:10" s="149" customFormat="1" x14ac:dyDescent="0.3">
      <c r="A73" s="188"/>
      <c r="B73" s="189"/>
      <c r="C73" s="158"/>
      <c r="D73" s="159"/>
      <c r="E73" s="158"/>
      <c r="F73" s="159"/>
      <c r="G73" s="158"/>
      <c r="H73" s="159"/>
      <c r="I73" s="158"/>
    </row>
    <row r="74" spans="1:10" s="149" customFormat="1" x14ac:dyDescent="0.3">
      <c r="A74" s="188"/>
      <c r="B74" s="190"/>
      <c r="C74" s="158"/>
      <c r="D74" s="159"/>
      <c r="E74" s="158"/>
      <c r="F74" s="159"/>
      <c r="G74" s="158"/>
      <c r="H74" s="159"/>
      <c r="I74" s="158"/>
    </row>
    <row r="75" spans="1:10" s="149" customFormat="1" x14ac:dyDescent="0.3">
      <c r="A75" s="188"/>
      <c r="B75" s="190"/>
      <c r="C75" s="158"/>
      <c r="D75" s="159"/>
      <c r="E75" s="158"/>
      <c r="F75" s="159"/>
      <c r="G75" s="158"/>
      <c r="H75" s="159"/>
      <c r="I75" s="158"/>
    </row>
    <row r="76" spans="1:10" s="149" customFormat="1" x14ac:dyDescent="0.3">
      <c r="A76" s="188"/>
      <c r="B76" s="190"/>
      <c r="C76" s="158"/>
      <c r="D76" s="159"/>
      <c r="E76" s="158"/>
      <c r="F76" s="159"/>
      <c r="G76" s="158"/>
      <c r="H76" s="159"/>
      <c r="I76" s="158"/>
    </row>
    <row r="77" spans="1:10" s="149" customFormat="1" x14ac:dyDescent="0.3">
      <c r="A77" s="157"/>
      <c r="C77" s="158"/>
      <c r="D77" s="159"/>
      <c r="E77" s="158"/>
      <c r="F77" s="159"/>
      <c r="G77" s="158"/>
      <c r="H77" s="159"/>
      <c r="I77" s="158"/>
    </row>
    <row r="78" spans="1:10" s="149" customFormat="1" x14ac:dyDescent="0.3">
      <c r="A78" s="157"/>
      <c r="C78" s="158"/>
      <c r="D78" s="159"/>
      <c r="E78" s="158"/>
      <c r="F78" s="159"/>
      <c r="G78" s="158"/>
      <c r="H78" s="159"/>
      <c r="I78" s="158"/>
    </row>
    <row r="79" spans="1:10" s="149" customFormat="1" x14ac:dyDescent="0.3">
      <c r="A79" s="157"/>
      <c r="C79" s="158"/>
      <c r="D79" s="159"/>
      <c r="E79" s="158"/>
      <c r="F79" s="159"/>
      <c r="G79" s="158"/>
      <c r="H79" s="159"/>
      <c r="I79" s="158"/>
    </row>
  </sheetData>
  <sheetProtection password="80ED" sheet="1" objects="1" scenarios="1"/>
  <sortState ref="A7:J60">
    <sortCondition ref="B7:B60"/>
  </sortState>
  <mergeCells count="4">
    <mergeCell ref="A3:D3"/>
    <mergeCell ref="D4:E4"/>
    <mergeCell ref="F4:G4"/>
    <mergeCell ref="H4:I4"/>
  </mergeCells>
  <pageMargins left="0.7" right="0.7" top="0.75" bottom="0.75" header="0.3" footer="0.3"/>
  <pageSetup scale="85" orientation="landscape" r:id="rId1"/>
  <headerFooter>
    <oddHeader>&amp;C&amp;"-,Bold"&amp;14FY 19 UCOA REVENUE REPORT</oddHeader>
    <oddFooter>&amp;C&amp;"Arial,Regular"Page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K87"/>
  <sheetViews>
    <sheetView topLeftCell="A2" workbookViewId="0">
      <selection activeCell="H24" sqref="H24"/>
    </sheetView>
  </sheetViews>
  <sheetFormatPr defaultColWidth="9.6640625" defaultRowHeight="14.4" x14ac:dyDescent="0.3"/>
  <cols>
    <col min="1" max="1" width="11" style="37" customWidth="1"/>
    <col min="2" max="2" width="38" style="37" customWidth="1"/>
    <col min="3" max="3" width="22.33203125" style="84" customWidth="1"/>
    <col min="4" max="4" width="23" style="37" bestFit="1" customWidth="1"/>
    <col min="5" max="5" width="21.83203125" style="37" customWidth="1"/>
    <col min="6" max="6" width="20.83203125" style="37" bestFit="1" customWidth="1"/>
    <col min="7" max="7" width="22" style="37" customWidth="1"/>
    <col min="8" max="8" width="11.83203125" style="37" customWidth="1"/>
    <col min="9" max="9" width="22.83203125" style="37" customWidth="1"/>
    <col min="10" max="10" width="33.6640625" style="37" customWidth="1"/>
    <col min="11" max="16384" width="9.6640625" style="37"/>
  </cols>
  <sheetData>
    <row r="1" spans="1:9" hidden="1" x14ac:dyDescent="0.3">
      <c r="B1" s="99" t="s">
        <v>306</v>
      </c>
      <c r="C1" s="106" t="s">
        <v>336</v>
      </c>
      <c r="D1" s="99" t="s">
        <v>307</v>
      </c>
      <c r="E1" s="99" t="s">
        <v>308</v>
      </c>
      <c r="F1" s="99" t="s">
        <v>309</v>
      </c>
      <c r="G1" s="100" t="s">
        <v>310</v>
      </c>
    </row>
    <row r="2" spans="1:9" s="55" customFormat="1" x14ac:dyDescent="0.3">
      <c r="B2" s="101"/>
      <c r="C2" s="107"/>
      <c r="D2" s="101"/>
      <c r="E2" s="101"/>
      <c r="F2" s="101"/>
      <c r="G2" s="101"/>
    </row>
    <row r="3" spans="1:9" ht="37.5" customHeight="1" x14ac:dyDescent="0.3">
      <c r="A3" s="393" t="s">
        <v>323</v>
      </c>
      <c r="B3" s="394"/>
      <c r="C3" s="394"/>
      <c r="D3" s="395"/>
      <c r="F3" s="182"/>
      <c r="G3" s="182"/>
      <c r="H3" s="182"/>
    </row>
    <row r="4" spans="1:9" x14ac:dyDescent="0.3">
      <c r="A4" s="65"/>
      <c r="B4" s="65"/>
      <c r="D4" s="391" t="s">
        <v>297</v>
      </c>
      <c r="E4" s="392"/>
      <c r="F4" s="402" t="s">
        <v>298</v>
      </c>
      <c r="G4" s="403"/>
    </row>
    <row r="5" spans="1:9" s="36" customFormat="1" x14ac:dyDescent="0.3">
      <c r="A5" s="61" t="s">
        <v>130</v>
      </c>
      <c r="B5" s="61" t="s">
        <v>38</v>
      </c>
      <c r="C5" s="91" t="s">
        <v>138</v>
      </c>
      <c r="D5" s="78" t="s">
        <v>299</v>
      </c>
      <c r="E5" s="70" t="s">
        <v>300</v>
      </c>
      <c r="F5" s="78" t="s">
        <v>299</v>
      </c>
      <c r="G5" s="70" t="s">
        <v>300</v>
      </c>
    </row>
    <row r="6" spans="1:9" s="55" customFormat="1" ht="18.75" customHeight="1" x14ac:dyDescent="0.3">
      <c r="A6" s="60"/>
      <c r="B6" s="60" t="s">
        <v>140</v>
      </c>
      <c r="C6" s="59">
        <f>AVERAGE(C8:C70)</f>
        <v>2261.3930676465147</v>
      </c>
      <c r="D6" s="59">
        <f>AVERAGE(D8:D70)</f>
        <v>37584749.47984127</v>
      </c>
      <c r="E6" s="59">
        <f>AVERAGE(E8:E70)</f>
        <v>37551467.46619048</v>
      </c>
      <c r="F6" s="59">
        <f>AVERAGE(F8:F70)</f>
        <v>3795179.3763492061</v>
      </c>
      <c r="G6" s="59">
        <f>AVERAGE(G8:G70)</f>
        <v>3977515.0068253987</v>
      </c>
      <c r="I6" s="124"/>
    </row>
    <row r="7" spans="1:9" ht="18.75" customHeight="1" x14ac:dyDescent="0.3">
      <c r="A7" s="135" t="s">
        <v>337</v>
      </c>
      <c r="B7" s="136" t="s">
        <v>357</v>
      </c>
      <c r="C7" s="136" t="s">
        <v>358</v>
      </c>
      <c r="D7" s="136" t="s">
        <v>359</v>
      </c>
      <c r="E7" s="136" t="s">
        <v>360</v>
      </c>
      <c r="F7" s="136" t="s">
        <v>361</v>
      </c>
      <c r="G7" s="137" t="s">
        <v>362</v>
      </c>
    </row>
    <row r="8" spans="1:9" ht="27" x14ac:dyDescent="0.3">
      <c r="A8" s="144">
        <v>570</v>
      </c>
      <c r="B8" s="141" t="str">
        <f>VLOOKUP($A8,num,B$1)</f>
        <v>Academy for Career Exploration</v>
      </c>
      <c r="C8" s="150">
        <f t="shared" ref="C8:C41" si="0">VLOOKUP($A8,num,5)</f>
        <v>190.0888888888889</v>
      </c>
      <c r="D8" s="150">
        <f t="shared" ref="D8:G28" si="1">VLOOKUP($A8,revexp,D$1)</f>
        <v>3267522.38</v>
      </c>
      <c r="E8" s="150">
        <f t="shared" si="1"/>
        <v>3163549.59</v>
      </c>
      <c r="F8" s="150">
        <f t="shared" si="1"/>
        <v>223677.33</v>
      </c>
      <c r="G8" s="161">
        <f t="shared" si="1"/>
        <v>211551.34</v>
      </c>
    </row>
    <row r="9" spans="1:9" x14ac:dyDescent="0.3">
      <c r="A9" s="144">
        <v>671</v>
      </c>
      <c r="B9" s="143" t="s">
        <v>381</v>
      </c>
      <c r="C9" s="150">
        <f t="shared" si="0"/>
        <v>1128.6560846560847</v>
      </c>
      <c r="D9" s="150">
        <f t="shared" si="1"/>
        <v>18223898.829999998</v>
      </c>
      <c r="E9" s="150">
        <f t="shared" si="1"/>
        <v>16445391.15</v>
      </c>
      <c r="F9" s="150">
        <f t="shared" si="1"/>
        <v>1262103.51</v>
      </c>
      <c r="G9" s="161">
        <f t="shared" si="1"/>
        <v>1729752.15</v>
      </c>
    </row>
    <row r="10" spans="1:9" x14ac:dyDescent="0.3">
      <c r="A10" s="145">
        <v>10</v>
      </c>
      <c r="B10" s="142" t="str">
        <f t="shared" ref="B10:B46" si="2">VLOOKUP($A10,num,B$1)</f>
        <v>Barrington</v>
      </c>
      <c r="C10" s="150">
        <f t="shared" si="0"/>
        <v>3338.8305555555557</v>
      </c>
      <c r="D10" s="150">
        <f t="shared" si="1"/>
        <v>50747352.079999998</v>
      </c>
      <c r="E10" s="150">
        <f t="shared" si="1"/>
        <v>50453122.210000001</v>
      </c>
      <c r="F10" s="150">
        <f t="shared" si="1"/>
        <v>2253316.02</v>
      </c>
      <c r="G10" s="161">
        <f t="shared" si="1"/>
        <v>2117688.44</v>
      </c>
    </row>
    <row r="11" spans="1:9" x14ac:dyDescent="0.3">
      <c r="A11" s="144">
        <v>580</v>
      </c>
      <c r="B11" s="141" t="str">
        <f t="shared" si="2"/>
        <v xml:space="preserve">Beacon </v>
      </c>
      <c r="C11" s="150">
        <f t="shared" si="0"/>
        <v>368.0888888888889</v>
      </c>
      <c r="D11" s="150">
        <f t="shared" si="1"/>
        <v>4934933.8</v>
      </c>
      <c r="E11" s="150">
        <f t="shared" si="1"/>
        <v>5305400.09</v>
      </c>
      <c r="F11" s="150">
        <f t="shared" si="1"/>
        <v>393403.9</v>
      </c>
      <c r="G11" s="161">
        <f t="shared" si="1"/>
        <v>657444.46</v>
      </c>
    </row>
    <row r="12" spans="1:9" x14ac:dyDescent="0.3">
      <c r="A12" s="144">
        <v>540</v>
      </c>
      <c r="B12" s="143" t="str">
        <f t="shared" si="2"/>
        <v xml:space="preserve">Blackstone Academy </v>
      </c>
      <c r="C12" s="150">
        <f t="shared" si="0"/>
        <v>354.05555555555554</v>
      </c>
      <c r="D12" s="150">
        <f t="shared" si="1"/>
        <v>5146238.13</v>
      </c>
      <c r="E12" s="150">
        <f t="shared" si="1"/>
        <v>5219777.7699999996</v>
      </c>
      <c r="F12" s="150">
        <f t="shared" si="1"/>
        <v>773779.39</v>
      </c>
      <c r="G12" s="161">
        <f t="shared" si="1"/>
        <v>885961.48</v>
      </c>
    </row>
    <row r="13" spans="1:9" x14ac:dyDescent="0.3">
      <c r="A13" s="144">
        <v>960</v>
      </c>
      <c r="B13" s="143" t="str">
        <f t="shared" si="2"/>
        <v xml:space="preserve">Bristol-Warren </v>
      </c>
      <c r="C13" s="150">
        <f t="shared" si="0"/>
        <v>3207.4305555555557</v>
      </c>
      <c r="D13" s="150">
        <f t="shared" si="1"/>
        <v>53198764.25</v>
      </c>
      <c r="E13" s="150">
        <f t="shared" si="1"/>
        <v>52775417.090000004</v>
      </c>
      <c r="F13" s="150">
        <f t="shared" si="1"/>
        <v>6693678.3499999996</v>
      </c>
      <c r="G13" s="161">
        <f t="shared" si="1"/>
        <v>10095444.33</v>
      </c>
    </row>
    <row r="14" spans="1:9" x14ac:dyDescent="0.3">
      <c r="A14" s="145">
        <v>30</v>
      </c>
      <c r="B14" s="142" t="str">
        <f t="shared" si="2"/>
        <v>Burrillville</v>
      </c>
      <c r="C14" s="150">
        <f t="shared" si="0"/>
        <v>2270.1916666666671</v>
      </c>
      <c r="D14" s="150">
        <f t="shared" si="1"/>
        <v>33132051</v>
      </c>
      <c r="E14" s="150">
        <f t="shared" si="1"/>
        <v>33243689.550000001</v>
      </c>
      <c r="F14" s="150">
        <f t="shared" si="1"/>
        <v>2919758.65</v>
      </c>
      <c r="G14" s="161">
        <f t="shared" si="1"/>
        <v>2805159.49</v>
      </c>
    </row>
    <row r="15" spans="1:9" x14ac:dyDescent="0.3">
      <c r="A15" s="145">
        <v>40</v>
      </c>
      <c r="B15" s="142" t="str">
        <f t="shared" si="2"/>
        <v>Central Falls</v>
      </c>
      <c r="C15" s="150">
        <f t="shared" si="0"/>
        <v>2736.9234972677596</v>
      </c>
      <c r="D15" s="150">
        <f t="shared" si="1"/>
        <v>41872488.219999999</v>
      </c>
      <c r="E15" s="150">
        <f t="shared" si="1"/>
        <v>42454931.049999997</v>
      </c>
      <c r="F15" s="150">
        <f t="shared" si="1"/>
        <v>10983133.1</v>
      </c>
      <c r="G15" s="161">
        <f t="shared" si="1"/>
        <v>10628804.34</v>
      </c>
    </row>
    <row r="16" spans="1:9" x14ac:dyDescent="0.3">
      <c r="A16" s="145">
        <v>720</v>
      </c>
      <c r="B16" s="142" t="str">
        <f t="shared" si="2"/>
        <v>Charette</v>
      </c>
      <c r="C16" s="150">
        <f t="shared" si="0"/>
        <v>81.433333333333337</v>
      </c>
      <c r="D16" s="150">
        <f t="shared" si="1"/>
        <v>1339552.45</v>
      </c>
      <c r="E16" s="150">
        <f t="shared" si="1"/>
        <v>1164461.04</v>
      </c>
      <c r="F16" s="150">
        <f t="shared" si="1"/>
        <v>411832.12</v>
      </c>
      <c r="G16" s="161">
        <f t="shared" si="1"/>
        <v>419695.59</v>
      </c>
    </row>
    <row r="17" spans="1:7" x14ac:dyDescent="0.3">
      <c r="A17" s="144">
        <v>980</v>
      </c>
      <c r="B17" s="143" t="str">
        <f t="shared" si="2"/>
        <v xml:space="preserve">Chariho </v>
      </c>
      <c r="C17" s="150">
        <f t="shared" si="0"/>
        <v>3173.6444444444442</v>
      </c>
      <c r="D17" s="150">
        <f t="shared" si="1"/>
        <v>58131721.960000001</v>
      </c>
      <c r="E17" s="150">
        <f t="shared" si="1"/>
        <v>56216964.740000002</v>
      </c>
      <c r="F17" s="150">
        <f t="shared" si="1"/>
        <v>7213286.4000000004</v>
      </c>
      <c r="G17" s="161">
        <f t="shared" si="1"/>
        <v>7233244.8099999996</v>
      </c>
    </row>
    <row r="18" spans="1:7" x14ac:dyDescent="0.3">
      <c r="A18" s="144">
        <v>550</v>
      </c>
      <c r="B18" s="143" t="str">
        <f t="shared" si="2"/>
        <v>Compass School</v>
      </c>
      <c r="C18" s="150">
        <f t="shared" si="0"/>
        <v>176.916666666667</v>
      </c>
      <c r="D18" s="150">
        <f t="shared" si="1"/>
        <v>2802303</v>
      </c>
      <c r="E18" s="150">
        <f t="shared" si="1"/>
        <v>2665177</v>
      </c>
      <c r="F18" s="150">
        <f t="shared" si="1"/>
        <v>391729</v>
      </c>
      <c r="G18" s="161">
        <f t="shared" si="1"/>
        <v>532273</v>
      </c>
    </row>
    <row r="19" spans="1:7" x14ac:dyDescent="0.3">
      <c r="A19" s="145">
        <v>60</v>
      </c>
      <c r="B19" s="142" t="str">
        <f t="shared" si="2"/>
        <v xml:space="preserve">Coventry </v>
      </c>
      <c r="C19" s="150">
        <f t="shared" si="0"/>
        <v>4634.1027777777781</v>
      </c>
      <c r="D19" s="150">
        <f t="shared" si="1"/>
        <v>70681010.980000004</v>
      </c>
      <c r="E19" s="150">
        <f t="shared" si="1"/>
        <v>70021297.530000106</v>
      </c>
      <c r="F19" s="150">
        <f t="shared" si="1"/>
        <v>4604750.6100000003</v>
      </c>
      <c r="G19" s="161">
        <f t="shared" si="1"/>
        <v>4589049.66</v>
      </c>
    </row>
    <row r="20" spans="1:7" x14ac:dyDescent="0.3">
      <c r="A20" s="145">
        <v>70</v>
      </c>
      <c r="B20" s="142" t="str">
        <f t="shared" si="2"/>
        <v xml:space="preserve">Cranston </v>
      </c>
      <c r="C20" s="150">
        <f t="shared" si="0"/>
        <v>10233.408333333333</v>
      </c>
      <c r="D20" s="150">
        <f t="shared" si="1"/>
        <v>157764839.19999999</v>
      </c>
      <c r="E20" s="150">
        <f t="shared" si="1"/>
        <v>157832707.96000001</v>
      </c>
      <c r="F20" s="150">
        <f t="shared" si="1"/>
        <v>13013644.67</v>
      </c>
      <c r="G20" s="161">
        <f t="shared" si="1"/>
        <v>14346167.810000001</v>
      </c>
    </row>
    <row r="21" spans="1:7" x14ac:dyDescent="0.3">
      <c r="A21" s="145">
        <v>80</v>
      </c>
      <c r="B21" s="142" t="str">
        <f t="shared" si="2"/>
        <v xml:space="preserve">Cumberland </v>
      </c>
      <c r="C21" s="150">
        <f t="shared" si="0"/>
        <v>4635.3611111111113</v>
      </c>
      <c r="D21" s="150">
        <f t="shared" si="1"/>
        <v>67132577.129999995</v>
      </c>
      <c r="E21" s="150">
        <f t="shared" si="1"/>
        <v>67225974.660000101</v>
      </c>
      <c r="F21" s="150">
        <f t="shared" si="1"/>
        <v>5098295.82</v>
      </c>
      <c r="G21" s="161">
        <f t="shared" si="1"/>
        <v>5098537.68</v>
      </c>
    </row>
    <row r="22" spans="1:7" x14ac:dyDescent="0.3">
      <c r="A22" s="144">
        <v>400</v>
      </c>
      <c r="B22" s="143" t="str">
        <f t="shared" si="2"/>
        <v>Davies Career &amp; Tech</v>
      </c>
      <c r="C22" s="150">
        <f t="shared" si="0"/>
        <v>853.46111111111111</v>
      </c>
      <c r="D22" s="150">
        <f t="shared" si="1"/>
        <v>17290572.170000002</v>
      </c>
      <c r="E22" s="150">
        <f t="shared" si="1"/>
        <v>16757304.34</v>
      </c>
      <c r="F22" s="150">
        <f t="shared" si="1"/>
        <v>1792103.92</v>
      </c>
      <c r="G22" s="161">
        <f t="shared" si="1"/>
        <v>1803168.59</v>
      </c>
    </row>
    <row r="23" spans="1:7" x14ac:dyDescent="0.3">
      <c r="A23" s="145">
        <v>90</v>
      </c>
      <c r="B23" s="142" t="str">
        <f t="shared" si="2"/>
        <v xml:space="preserve">East Greenwich </v>
      </c>
      <c r="C23" s="150">
        <f t="shared" si="0"/>
        <v>2522.4916666666668</v>
      </c>
      <c r="D23" s="150">
        <f t="shared" si="1"/>
        <v>39252275.100000001</v>
      </c>
      <c r="E23" s="150">
        <f t="shared" si="1"/>
        <v>39119234.530000001</v>
      </c>
      <c r="F23" s="150">
        <f t="shared" si="1"/>
        <v>1614238.72</v>
      </c>
      <c r="G23" s="161">
        <f t="shared" si="1"/>
        <v>1280146.21</v>
      </c>
    </row>
    <row r="24" spans="1:7" x14ac:dyDescent="0.3">
      <c r="A24" s="144">
        <v>100</v>
      </c>
      <c r="B24" s="143" t="str">
        <f t="shared" si="2"/>
        <v xml:space="preserve">East Providence </v>
      </c>
      <c r="C24" s="150">
        <f t="shared" si="0"/>
        <v>5262.2389963167607</v>
      </c>
      <c r="D24" s="150">
        <f t="shared" si="1"/>
        <v>84736585.319999993</v>
      </c>
      <c r="E24" s="150">
        <f t="shared" si="1"/>
        <v>87719415.75</v>
      </c>
      <c r="F24" s="150">
        <f t="shared" si="1"/>
        <v>8549248.4800000004</v>
      </c>
      <c r="G24" s="161">
        <f t="shared" si="1"/>
        <v>9366107.0800000001</v>
      </c>
    </row>
    <row r="25" spans="1:7" x14ac:dyDescent="0.3">
      <c r="A25" s="144">
        <v>970</v>
      </c>
      <c r="B25" s="143" t="str">
        <f t="shared" si="2"/>
        <v xml:space="preserve">Exeter W. Greenwich </v>
      </c>
      <c r="C25" s="150">
        <f t="shared" si="0"/>
        <v>1604.8011049723757</v>
      </c>
      <c r="D25" s="150">
        <f t="shared" si="1"/>
        <v>32475153.77</v>
      </c>
      <c r="E25" s="150">
        <f t="shared" si="1"/>
        <v>32334942.719999999</v>
      </c>
      <c r="F25" s="150">
        <f t="shared" si="1"/>
        <v>1892495.39</v>
      </c>
      <c r="G25" s="161">
        <f t="shared" si="1"/>
        <v>2021902.19</v>
      </c>
    </row>
    <row r="26" spans="1:7" x14ac:dyDescent="0.3">
      <c r="A26" s="144">
        <v>120</v>
      </c>
      <c r="B26" s="143" t="str">
        <f t="shared" si="2"/>
        <v xml:space="preserve">Foster </v>
      </c>
      <c r="C26" s="150">
        <f t="shared" si="0"/>
        <v>255.50833333333333</v>
      </c>
      <c r="D26" s="150">
        <f t="shared" si="1"/>
        <v>4415311.08</v>
      </c>
      <c r="E26" s="150">
        <f t="shared" si="1"/>
        <v>4184701.91</v>
      </c>
      <c r="F26" s="150">
        <f t="shared" si="1"/>
        <v>414465.33</v>
      </c>
      <c r="G26" s="161">
        <f t="shared" si="1"/>
        <v>489159</v>
      </c>
    </row>
    <row r="27" spans="1:7" x14ac:dyDescent="0.3">
      <c r="A27" s="144">
        <v>990</v>
      </c>
      <c r="B27" s="143" t="str">
        <f t="shared" si="2"/>
        <v xml:space="preserve">Foster-Glocester </v>
      </c>
      <c r="C27" s="150">
        <f t="shared" si="0"/>
        <v>1290.3555555555556</v>
      </c>
      <c r="D27" s="150">
        <f t="shared" si="1"/>
        <v>21737775.670000002</v>
      </c>
      <c r="E27" s="150">
        <f t="shared" si="1"/>
        <v>21049515.109999999</v>
      </c>
      <c r="F27" s="150">
        <f t="shared" si="1"/>
        <v>6910067.6200000001</v>
      </c>
      <c r="G27" s="161">
        <f t="shared" si="1"/>
        <v>8335597.71</v>
      </c>
    </row>
    <row r="28" spans="1:7" x14ac:dyDescent="0.3">
      <c r="A28" s="144">
        <v>130</v>
      </c>
      <c r="B28" s="143" t="str">
        <f t="shared" si="2"/>
        <v xml:space="preserve">Glocester </v>
      </c>
      <c r="C28" s="150">
        <f t="shared" si="0"/>
        <v>528.69999999999993</v>
      </c>
      <c r="D28" s="150">
        <f t="shared" si="1"/>
        <v>8791325.8000000007</v>
      </c>
      <c r="E28" s="150">
        <f t="shared" si="1"/>
        <v>8813233.2400000002</v>
      </c>
      <c r="F28" s="150">
        <f t="shared" si="1"/>
        <v>536819.01</v>
      </c>
      <c r="G28" s="161">
        <f t="shared" si="1"/>
        <v>550914.06000000006</v>
      </c>
    </row>
    <row r="29" spans="1:7" x14ac:dyDescent="0.3">
      <c r="A29" s="144">
        <v>480</v>
      </c>
      <c r="B29" s="143" t="str">
        <f t="shared" si="2"/>
        <v xml:space="preserve">Highlander </v>
      </c>
      <c r="C29" s="150">
        <f t="shared" si="0"/>
        <v>588.00552486187848</v>
      </c>
      <c r="D29" s="150">
        <f t="shared" ref="D29:G49" si="3">VLOOKUP($A29,revexp,D$1)</f>
        <v>9343664</v>
      </c>
      <c r="E29" s="150">
        <f t="shared" si="3"/>
        <v>8851120.8300000001</v>
      </c>
      <c r="F29" s="150">
        <f t="shared" si="3"/>
        <v>1044997</v>
      </c>
      <c r="G29" s="161">
        <f t="shared" si="3"/>
        <v>1451242.97</v>
      </c>
    </row>
    <row r="30" spans="1:7" x14ac:dyDescent="0.3">
      <c r="A30" s="144">
        <v>680</v>
      </c>
      <c r="B30" s="143" t="str">
        <f t="shared" si="2"/>
        <v>Hope Academy</v>
      </c>
      <c r="C30" s="150">
        <f t="shared" si="0"/>
        <v>178.40217391304347</v>
      </c>
      <c r="D30" s="150">
        <f t="shared" si="3"/>
        <v>2772832</v>
      </c>
      <c r="E30" s="150">
        <f t="shared" si="3"/>
        <v>2571312.9900000002</v>
      </c>
      <c r="F30" s="150">
        <f t="shared" si="3"/>
        <v>218478</v>
      </c>
      <c r="G30" s="161">
        <f t="shared" si="3"/>
        <v>218479</v>
      </c>
    </row>
    <row r="31" spans="1:7" x14ac:dyDescent="0.3">
      <c r="A31" s="144">
        <v>530</v>
      </c>
      <c r="B31" s="143" t="str">
        <f t="shared" si="2"/>
        <v xml:space="preserve">International </v>
      </c>
      <c r="C31" s="150">
        <f t="shared" si="0"/>
        <v>369.2707182320442</v>
      </c>
      <c r="D31" s="150">
        <f t="shared" si="3"/>
        <v>5188600</v>
      </c>
      <c r="E31" s="150">
        <f t="shared" si="3"/>
        <v>4900817.03</v>
      </c>
      <c r="F31" s="150">
        <f t="shared" si="3"/>
        <v>769050</v>
      </c>
      <c r="G31" s="161">
        <f t="shared" si="3"/>
        <v>834862</v>
      </c>
    </row>
    <row r="32" spans="1:7" x14ac:dyDescent="0.3">
      <c r="A32" s="144">
        <v>150</v>
      </c>
      <c r="B32" s="143" t="str">
        <f t="shared" si="2"/>
        <v xml:space="preserve">Jamestown </v>
      </c>
      <c r="C32" s="150">
        <f t="shared" si="0"/>
        <v>499.26666666666671</v>
      </c>
      <c r="D32" s="150">
        <f t="shared" si="3"/>
        <v>12479852.35</v>
      </c>
      <c r="E32" s="150">
        <f t="shared" si="3"/>
        <v>12639514.34</v>
      </c>
      <c r="F32" s="150">
        <f t="shared" si="3"/>
        <v>460601.12</v>
      </c>
      <c r="G32" s="161">
        <f t="shared" si="3"/>
        <v>598142.41</v>
      </c>
    </row>
    <row r="33" spans="1:7" x14ac:dyDescent="0.3">
      <c r="A33" s="144">
        <v>160</v>
      </c>
      <c r="B33" s="143" t="str">
        <f t="shared" si="2"/>
        <v xml:space="preserve">Johnston </v>
      </c>
      <c r="C33" s="150">
        <f t="shared" si="0"/>
        <v>3209.7361111111113</v>
      </c>
      <c r="D33" s="150">
        <f t="shared" si="3"/>
        <v>56967867.289999999</v>
      </c>
      <c r="E33" s="150">
        <f t="shared" si="3"/>
        <v>59358062.079999998</v>
      </c>
      <c r="F33" s="150">
        <f t="shared" si="3"/>
        <v>3608618.1</v>
      </c>
      <c r="G33" s="161">
        <f t="shared" si="3"/>
        <v>3411235.19</v>
      </c>
    </row>
    <row r="34" spans="1:7" x14ac:dyDescent="0.3">
      <c r="A34" s="144">
        <v>520</v>
      </c>
      <c r="B34" s="143" t="str">
        <f t="shared" si="2"/>
        <v>Kingston Hill</v>
      </c>
      <c r="C34" s="150">
        <f t="shared" si="0"/>
        <v>188.13513513513513</v>
      </c>
      <c r="D34" s="150">
        <f t="shared" si="3"/>
        <v>2942963</v>
      </c>
      <c r="E34" s="150">
        <f t="shared" si="3"/>
        <v>4108345.98</v>
      </c>
      <c r="F34" s="150">
        <f t="shared" si="3"/>
        <v>413559</v>
      </c>
      <c r="G34" s="161">
        <f t="shared" si="3"/>
        <v>409496</v>
      </c>
    </row>
    <row r="35" spans="1:7" x14ac:dyDescent="0.3">
      <c r="A35" s="144">
        <v>590</v>
      </c>
      <c r="B35" s="143" t="str">
        <f t="shared" si="2"/>
        <v>Learning Community</v>
      </c>
      <c r="C35" s="150">
        <f t="shared" si="0"/>
        <v>573.20000000000005</v>
      </c>
      <c r="D35" s="150">
        <f t="shared" si="3"/>
        <v>9220057.4900000002</v>
      </c>
      <c r="E35" s="150">
        <f t="shared" si="3"/>
        <v>9058089.9700000007</v>
      </c>
      <c r="F35" s="150">
        <f t="shared" si="3"/>
        <v>1324804.83</v>
      </c>
      <c r="G35" s="161">
        <f t="shared" si="3"/>
        <v>1504985.51</v>
      </c>
    </row>
    <row r="36" spans="1:7" x14ac:dyDescent="0.3">
      <c r="A36" s="144">
        <v>170</v>
      </c>
      <c r="B36" s="143" t="str">
        <f t="shared" si="2"/>
        <v xml:space="preserve">Lincoln </v>
      </c>
      <c r="C36" s="150">
        <f t="shared" si="0"/>
        <v>3100.1923076923076</v>
      </c>
      <c r="D36" s="150">
        <f t="shared" si="3"/>
        <v>54975769.479999997</v>
      </c>
      <c r="E36" s="150">
        <f t="shared" si="3"/>
        <v>56675404.719999902</v>
      </c>
      <c r="F36" s="150">
        <f t="shared" si="3"/>
        <v>2612306.31</v>
      </c>
      <c r="G36" s="161">
        <f t="shared" si="3"/>
        <v>2561482.69</v>
      </c>
    </row>
    <row r="37" spans="1:7" x14ac:dyDescent="0.3">
      <c r="A37" s="144">
        <v>180</v>
      </c>
      <c r="B37" s="143" t="str">
        <f t="shared" si="2"/>
        <v xml:space="preserve">Little Compton </v>
      </c>
      <c r="C37" s="150">
        <f t="shared" si="0"/>
        <v>234.4422222222222</v>
      </c>
      <c r="D37" s="150">
        <f t="shared" si="3"/>
        <v>7304387.75</v>
      </c>
      <c r="E37" s="150">
        <f t="shared" si="3"/>
        <v>7347713.6900000004</v>
      </c>
      <c r="F37" s="150">
        <f t="shared" si="3"/>
        <v>241404.28</v>
      </c>
      <c r="G37" s="161">
        <f t="shared" si="3"/>
        <v>277376.52</v>
      </c>
    </row>
    <row r="38" spans="1:7" x14ac:dyDescent="0.3">
      <c r="A38" s="144">
        <v>420</v>
      </c>
      <c r="B38" s="143" t="str">
        <f t="shared" si="2"/>
        <v>MET Career &amp; Tech</v>
      </c>
      <c r="C38" s="150">
        <f t="shared" si="0"/>
        <v>779.08888888888885</v>
      </c>
      <c r="D38" s="150">
        <f t="shared" si="3"/>
        <v>14430394.439999999</v>
      </c>
      <c r="E38" s="150">
        <f t="shared" si="3"/>
        <v>13390695.27</v>
      </c>
      <c r="F38" s="150">
        <f t="shared" si="3"/>
        <v>2335375.1</v>
      </c>
      <c r="G38" s="161">
        <f t="shared" si="3"/>
        <v>2655334.12</v>
      </c>
    </row>
    <row r="39" spans="1:7" x14ac:dyDescent="0.3">
      <c r="A39" s="144">
        <v>190</v>
      </c>
      <c r="B39" s="143" t="str">
        <f t="shared" si="2"/>
        <v xml:space="preserve">Middletown  </v>
      </c>
      <c r="C39" s="150">
        <f t="shared" si="0"/>
        <v>2152.1833333333334</v>
      </c>
      <c r="D39" s="150">
        <f t="shared" si="3"/>
        <v>35866488.640000001</v>
      </c>
      <c r="E39" s="150">
        <f t="shared" si="3"/>
        <v>36183364.689999998</v>
      </c>
      <c r="F39" s="150">
        <f t="shared" si="3"/>
        <v>2658240.89</v>
      </c>
      <c r="G39" s="161">
        <f t="shared" si="3"/>
        <v>4699988.07</v>
      </c>
    </row>
    <row r="40" spans="1:7" x14ac:dyDescent="0.3">
      <c r="A40" s="144">
        <v>200</v>
      </c>
      <c r="B40" s="143" t="str">
        <f t="shared" si="2"/>
        <v xml:space="preserve">Narragansett </v>
      </c>
      <c r="C40" s="150">
        <f t="shared" si="0"/>
        <v>1273.497222222222</v>
      </c>
      <c r="D40" s="150">
        <f t="shared" si="3"/>
        <v>29621384.899999999</v>
      </c>
      <c r="E40" s="150">
        <f t="shared" si="3"/>
        <v>27752903.030000001</v>
      </c>
      <c r="F40" s="150">
        <f t="shared" si="3"/>
        <v>1522161.94</v>
      </c>
      <c r="G40" s="161">
        <f t="shared" si="3"/>
        <v>2660321.04</v>
      </c>
    </row>
    <row r="41" spans="1:7" x14ac:dyDescent="0.3">
      <c r="A41" s="144">
        <v>500</v>
      </c>
      <c r="B41" s="143" t="str">
        <f t="shared" si="2"/>
        <v xml:space="preserve">New England Laborers </v>
      </c>
      <c r="C41" s="150">
        <f t="shared" si="0"/>
        <v>165.49444444444444</v>
      </c>
      <c r="D41" s="150">
        <f t="shared" si="3"/>
        <v>2681644.2400000002</v>
      </c>
      <c r="E41" s="150">
        <f t="shared" si="3"/>
        <v>2589080.85</v>
      </c>
      <c r="F41" s="150">
        <f t="shared" si="3"/>
        <v>89206.65</v>
      </c>
      <c r="G41" s="161">
        <f t="shared" si="3"/>
        <v>89206.65</v>
      </c>
    </row>
    <row r="42" spans="1:7" x14ac:dyDescent="0.3">
      <c r="A42" s="144">
        <v>220</v>
      </c>
      <c r="B42" s="143" t="str">
        <f t="shared" si="2"/>
        <v xml:space="preserve">New Shoreham </v>
      </c>
      <c r="C42" s="150">
        <f t="shared" ref="C42:C70" si="4">VLOOKUP($A42,num,5)</f>
        <v>132.85</v>
      </c>
      <c r="D42" s="150">
        <f t="shared" si="3"/>
        <v>5071503.2699999996</v>
      </c>
      <c r="E42" s="150">
        <f t="shared" si="3"/>
        <v>5080863.88</v>
      </c>
      <c r="F42" s="150">
        <f t="shared" si="3"/>
        <v>142996</v>
      </c>
      <c r="G42" s="161">
        <f t="shared" si="3"/>
        <v>222870.35</v>
      </c>
    </row>
    <row r="43" spans="1:7" x14ac:dyDescent="0.3">
      <c r="A43" s="144">
        <v>210</v>
      </c>
      <c r="B43" s="143" t="str">
        <f t="shared" si="2"/>
        <v xml:space="preserve">Newport </v>
      </c>
      <c r="C43" s="150">
        <f t="shared" si="4"/>
        <v>2144.4071286927251</v>
      </c>
      <c r="D43" s="150">
        <f t="shared" si="3"/>
        <v>42498974.270000003</v>
      </c>
      <c r="E43" s="150">
        <f t="shared" si="3"/>
        <v>41106767.520000003</v>
      </c>
      <c r="F43" s="150">
        <f t="shared" si="3"/>
        <v>4270059.6100000003</v>
      </c>
      <c r="G43" s="161">
        <f t="shared" si="3"/>
        <v>5198709.47</v>
      </c>
    </row>
    <row r="44" spans="1:7" x14ac:dyDescent="0.3">
      <c r="A44" s="144">
        <v>230</v>
      </c>
      <c r="B44" s="143" t="str">
        <f t="shared" si="2"/>
        <v xml:space="preserve">North Kingstown </v>
      </c>
      <c r="C44" s="150">
        <f t="shared" si="4"/>
        <v>3939.2916666666665</v>
      </c>
      <c r="D44" s="150">
        <f t="shared" si="3"/>
        <v>65875775.880000003</v>
      </c>
      <c r="E44" s="150">
        <f t="shared" si="3"/>
        <v>65105324.4799999</v>
      </c>
      <c r="F44" s="150">
        <f t="shared" si="3"/>
        <v>5126500.5999999996</v>
      </c>
      <c r="G44" s="161">
        <f t="shared" si="3"/>
        <v>5212873.55</v>
      </c>
    </row>
    <row r="45" spans="1:7" x14ac:dyDescent="0.3">
      <c r="A45" s="144">
        <v>240</v>
      </c>
      <c r="B45" s="143" t="str">
        <f t="shared" si="2"/>
        <v xml:space="preserve">North Providence </v>
      </c>
      <c r="C45" s="150">
        <f t="shared" si="4"/>
        <v>3524.2103539429304</v>
      </c>
      <c r="D45" s="150">
        <f t="shared" si="3"/>
        <v>57149222.25</v>
      </c>
      <c r="E45" s="150">
        <f t="shared" si="3"/>
        <v>57959955.75</v>
      </c>
      <c r="F45" s="150">
        <f t="shared" si="3"/>
        <v>3590861.72</v>
      </c>
      <c r="G45" s="161">
        <f t="shared" si="3"/>
        <v>3594992.69</v>
      </c>
    </row>
    <row r="46" spans="1:7" x14ac:dyDescent="0.3">
      <c r="A46" s="144">
        <v>250</v>
      </c>
      <c r="B46" s="143" t="str">
        <f t="shared" si="2"/>
        <v xml:space="preserve">North Smithfield </v>
      </c>
      <c r="C46" s="150">
        <f t="shared" si="4"/>
        <v>1648.336111111111</v>
      </c>
      <c r="D46" s="150">
        <f t="shared" si="3"/>
        <v>26346308.149999999</v>
      </c>
      <c r="E46" s="150">
        <f t="shared" si="3"/>
        <v>26139028.91</v>
      </c>
      <c r="F46" s="150">
        <f t="shared" si="3"/>
        <v>1396476.25</v>
      </c>
      <c r="G46" s="161">
        <f t="shared" si="3"/>
        <v>1356545.12</v>
      </c>
    </row>
    <row r="47" spans="1:7" x14ac:dyDescent="0.3">
      <c r="A47" s="144">
        <v>660</v>
      </c>
      <c r="B47" s="143" t="s">
        <v>380</v>
      </c>
      <c r="C47" s="150">
        <f t="shared" si="4"/>
        <v>163.20430107526883</v>
      </c>
      <c r="D47" s="150">
        <f t="shared" si="3"/>
        <v>2567315.0699999998</v>
      </c>
      <c r="E47" s="150">
        <f t="shared" si="3"/>
        <v>2647797.73</v>
      </c>
      <c r="F47" s="150">
        <f t="shared" si="3"/>
        <v>534077.79</v>
      </c>
      <c r="G47" s="161">
        <f t="shared" si="3"/>
        <v>276794.64</v>
      </c>
    </row>
    <row r="48" spans="1:7" x14ac:dyDescent="0.3">
      <c r="A48" s="144">
        <v>510</v>
      </c>
      <c r="B48" s="143" t="str">
        <f t="shared" ref="B48:B64" si="5">VLOOKUP($A48,num,B$1)</f>
        <v xml:space="preserve">Paul Cuffee </v>
      </c>
      <c r="C48" s="150">
        <f t="shared" si="4"/>
        <v>819.67777777777781</v>
      </c>
      <c r="D48" s="150">
        <f t="shared" si="3"/>
        <v>12241809.779999999</v>
      </c>
      <c r="E48" s="150">
        <f t="shared" si="3"/>
        <v>11752900.550000001</v>
      </c>
      <c r="F48" s="150">
        <f t="shared" si="3"/>
        <v>1522166.98</v>
      </c>
      <c r="G48" s="161">
        <f t="shared" si="3"/>
        <v>1468669.2</v>
      </c>
    </row>
    <row r="49" spans="1:11" x14ac:dyDescent="0.3">
      <c r="A49" s="144">
        <v>260</v>
      </c>
      <c r="B49" s="143" t="str">
        <f t="shared" si="5"/>
        <v xml:space="preserve">Pawtucket </v>
      </c>
      <c r="C49" s="150">
        <f t="shared" si="4"/>
        <v>8782.5277777777774</v>
      </c>
      <c r="D49" s="150">
        <f t="shared" si="3"/>
        <v>121403613.92</v>
      </c>
      <c r="E49" s="150">
        <f t="shared" si="3"/>
        <v>120695954.53</v>
      </c>
      <c r="F49" s="150">
        <f t="shared" si="3"/>
        <v>20009006.27</v>
      </c>
      <c r="G49" s="161">
        <f t="shared" si="3"/>
        <v>20179704.920000002</v>
      </c>
    </row>
    <row r="50" spans="1:11" x14ac:dyDescent="0.3">
      <c r="A50" s="144">
        <v>270</v>
      </c>
      <c r="B50" s="143" t="str">
        <f t="shared" si="5"/>
        <v xml:space="preserve">Portsmouth </v>
      </c>
      <c r="C50" s="150">
        <f t="shared" si="4"/>
        <v>2410.4722222222222</v>
      </c>
      <c r="D50" s="150">
        <f t="shared" ref="D50:G70" si="6">VLOOKUP($A50,revexp,D$1)</f>
        <v>39173292.899999999</v>
      </c>
      <c r="E50" s="150">
        <f t="shared" si="6"/>
        <v>38688842.950000003</v>
      </c>
      <c r="F50" s="150">
        <f t="shared" si="6"/>
        <v>2761760.06</v>
      </c>
      <c r="G50" s="161">
        <f t="shared" si="6"/>
        <v>3183687.79</v>
      </c>
    </row>
    <row r="51" spans="1:11" x14ac:dyDescent="0.3">
      <c r="A51" s="144">
        <v>280</v>
      </c>
      <c r="B51" s="143" t="str">
        <f t="shared" si="5"/>
        <v xml:space="preserve">Providence </v>
      </c>
      <c r="C51" s="150">
        <f t="shared" si="4"/>
        <v>23063.586111111112</v>
      </c>
      <c r="D51" s="150">
        <f t="shared" si="6"/>
        <v>385726036.24000001</v>
      </c>
      <c r="E51" s="150">
        <f t="shared" si="6"/>
        <v>385966558.72000003</v>
      </c>
      <c r="F51" s="150">
        <f t="shared" si="6"/>
        <v>53326836.829999998</v>
      </c>
      <c r="G51" s="161">
        <f t="shared" si="6"/>
        <v>52053086.170000099</v>
      </c>
    </row>
    <row r="52" spans="1:11" x14ac:dyDescent="0.3">
      <c r="A52" s="144">
        <v>410</v>
      </c>
      <c r="B52" s="143" t="str">
        <f t="shared" si="5"/>
        <v>RI Deaf</v>
      </c>
      <c r="C52" s="150">
        <f t="shared" si="4"/>
        <v>78.08</v>
      </c>
      <c r="D52" s="150">
        <f t="shared" si="6"/>
        <v>6693084.5099999998</v>
      </c>
      <c r="E52" s="150">
        <f t="shared" si="6"/>
        <v>8412738.9199999999</v>
      </c>
      <c r="F52" s="150">
        <f t="shared" si="6"/>
        <v>1310919.01</v>
      </c>
      <c r="G52" s="161">
        <f t="shared" si="6"/>
        <v>164628.01999999999</v>
      </c>
    </row>
    <row r="53" spans="1:11" ht="27" x14ac:dyDescent="0.3">
      <c r="A53" s="144">
        <v>640</v>
      </c>
      <c r="B53" s="141" t="str">
        <f t="shared" si="5"/>
        <v>RI Nurses Middle Level College</v>
      </c>
      <c r="C53" s="150">
        <f t="shared" si="4"/>
        <v>270.36464088397787</v>
      </c>
      <c r="D53" s="150">
        <f t="shared" si="6"/>
        <v>4298133</v>
      </c>
      <c r="E53" s="150">
        <f t="shared" si="6"/>
        <v>4256097.99</v>
      </c>
      <c r="F53" s="150">
        <f t="shared" si="6"/>
        <v>648415</v>
      </c>
      <c r="G53" s="161">
        <f t="shared" si="6"/>
        <v>608189</v>
      </c>
    </row>
    <row r="54" spans="1:11" x14ac:dyDescent="0.3">
      <c r="A54" s="144">
        <v>610</v>
      </c>
      <c r="B54" s="143" t="str">
        <f t="shared" si="5"/>
        <v>RIMA Blackstone Valley</v>
      </c>
      <c r="C54" s="150">
        <f t="shared" si="4"/>
        <v>1965.3494623655913</v>
      </c>
      <c r="D54" s="150">
        <f t="shared" si="6"/>
        <v>27068252.140000001</v>
      </c>
      <c r="E54" s="150">
        <f t="shared" si="6"/>
        <v>27325409.25</v>
      </c>
      <c r="F54" s="150">
        <f t="shared" si="6"/>
        <v>2021232.2</v>
      </c>
      <c r="G54" s="161">
        <f t="shared" si="6"/>
        <v>2034594.86</v>
      </c>
    </row>
    <row r="55" spans="1:11" x14ac:dyDescent="0.3">
      <c r="A55" s="144">
        <v>700</v>
      </c>
      <c r="B55" s="143" t="str">
        <f t="shared" si="5"/>
        <v>RISE</v>
      </c>
      <c r="C55" s="150">
        <f t="shared" si="4"/>
        <v>219.02777777777777</v>
      </c>
      <c r="D55" s="150">
        <f t="shared" si="6"/>
        <v>3023627</v>
      </c>
      <c r="E55" s="150">
        <f t="shared" si="6"/>
        <v>3019364.01</v>
      </c>
      <c r="F55" s="150">
        <f t="shared" si="6"/>
        <v>5188598</v>
      </c>
      <c r="G55" s="161">
        <f t="shared" si="6"/>
        <v>6106137</v>
      </c>
    </row>
    <row r="56" spans="1:11" x14ac:dyDescent="0.3">
      <c r="A56" s="144">
        <v>300</v>
      </c>
      <c r="B56" s="143" t="str">
        <f t="shared" si="5"/>
        <v xml:space="preserve">Scituate </v>
      </c>
      <c r="C56" s="150">
        <f t="shared" si="4"/>
        <v>1221.0333333333331</v>
      </c>
      <c r="D56" s="150">
        <f t="shared" si="6"/>
        <v>22714894.879999999</v>
      </c>
      <c r="E56" s="150">
        <f t="shared" si="6"/>
        <v>23346430.039999999</v>
      </c>
      <c r="F56" s="150">
        <f t="shared" si="6"/>
        <v>1514626.01</v>
      </c>
      <c r="G56" s="161">
        <f t="shared" si="6"/>
        <v>1423382.89</v>
      </c>
    </row>
    <row r="57" spans="1:11" x14ac:dyDescent="0.3">
      <c r="A57" s="144">
        <v>600</v>
      </c>
      <c r="B57" s="143" t="str">
        <f t="shared" si="5"/>
        <v>Segue Institute</v>
      </c>
      <c r="C57" s="150">
        <f t="shared" si="4"/>
        <v>234.85561497326202</v>
      </c>
      <c r="D57" s="150">
        <f t="shared" si="6"/>
        <v>3910447</v>
      </c>
      <c r="E57" s="150">
        <f t="shared" si="6"/>
        <v>3736452.03</v>
      </c>
      <c r="F57" s="150">
        <f t="shared" si="6"/>
        <v>399659</v>
      </c>
      <c r="G57" s="161">
        <f t="shared" si="6"/>
        <v>388799</v>
      </c>
    </row>
    <row r="58" spans="1:11" x14ac:dyDescent="0.3">
      <c r="A58" s="144">
        <v>310</v>
      </c>
      <c r="B58" s="143" t="str">
        <f t="shared" si="5"/>
        <v xml:space="preserve">Smithfield </v>
      </c>
      <c r="C58" s="150">
        <f t="shared" si="4"/>
        <v>2404.6333333333332</v>
      </c>
      <c r="D58" s="150">
        <f t="shared" si="6"/>
        <v>39548733.850000001</v>
      </c>
      <c r="E58" s="150">
        <f t="shared" si="6"/>
        <v>39246883.039999999</v>
      </c>
      <c r="F58" s="150">
        <f t="shared" si="6"/>
        <v>2215363.46</v>
      </c>
      <c r="G58" s="161">
        <f t="shared" si="6"/>
        <v>2258660.91</v>
      </c>
    </row>
    <row r="59" spans="1:11" x14ac:dyDescent="0.3">
      <c r="A59" s="144">
        <v>320</v>
      </c>
      <c r="B59" s="143" t="str">
        <f t="shared" si="5"/>
        <v xml:space="preserve">South Kingstown </v>
      </c>
      <c r="C59" s="150">
        <f t="shared" si="4"/>
        <v>2930.577777777778</v>
      </c>
      <c r="D59" s="150">
        <f t="shared" si="6"/>
        <v>61586334.399999999</v>
      </c>
      <c r="E59" s="150">
        <f t="shared" si="6"/>
        <v>61488219.619999997</v>
      </c>
      <c r="F59" s="150">
        <f t="shared" si="6"/>
        <v>2483660.42</v>
      </c>
      <c r="G59" s="161">
        <f t="shared" si="6"/>
        <v>2413573.15</v>
      </c>
    </row>
    <row r="60" spans="1:11" x14ac:dyDescent="0.3">
      <c r="A60" s="144">
        <v>690</v>
      </c>
      <c r="B60" s="143" t="str">
        <f t="shared" si="5"/>
        <v>Southside Elementary</v>
      </c>
      <c r="C60" s="150">
        <f t="shared" si="4"/>
        <v>119.52105263157894</v>
      </c>
      <c r="D60" s="150">
        <f t="shared" si="6"/>
        <v>1936152.79</v>
      </c>
      <c r="E60" s="150">
        <f t="shared" si="6"/>
        <v>2007310.65</v>
      </c>
      <c r="F60" s="150">
        <f t="shared" si="6"/>
        <v>183617.07</v>
      </c>
      <c r="G60" s="161">
        <f t="shared" si="6"/>
        <v>159755.78</v>
      </c>
    </row>
    <row r="61" spans="1:11" x14ac:dyDescent="0.3">
      <c r="A61" s="145">
        <v>620</v>
      </c>
      <c r="B61" s="142" t="str">
        <f t="shared" si="5"/>
        <v>The Greene School</v>
      </c>
      <c r="C61" s="150">
        <f t="shared" si="4"/>
        <v>198.58333333333334</v>
      </c>
      <c r="D61" s="150">
        <f t="shared" si="6"/>
        <v>2954902</v>
      </c>
      <c r="E61" s="150">
        <f t="shared" si="6"/>
        <v>2918890.99</v>
      </c>
      <c r="F61" s="150">
        <f t="shared" si="6"/>
        <v>403736</v>
      </c>
      <c r="G61" s="161">
        <f t="shared" si="6"/>
        <v>372791</v>
      </c>
    </row>
    <row r="62" spans="1:11" x14ac:dyDescent="0.3">
      <c r="A62" s="144">
        <v>560</v>
      </c>
      <c r="B62" s="143" t="str">
        <f t="shared" si="5"/>
        <v>Times 2 Academy</v>
      </c>
      <c r="C62" s="150">
        <f t="shared" si="4"/>
        <v>727.13</v>
      </c>
      <c r="D62" s="150">
        <f t="shared" si="6"/>
        <v>11308665</v>
      </c>
      <c r="E62" s="150">
        <f t="shared" si="6"/>
        <v>10635354.07</v>
      </c>
      <c r="F62" s="150">
        <f t="shared" si="6"/>
        <v>257029.24</v>
      </c>
      <c r="G62" s="161">
        <f t="shared" si="6"/>
        <v>578734.56000000006</v>
      </c>
      <c r="J62" s="294"/>
      <c r="K62" s="294"/>
    </row>
    <row r="63" spans="1:11" x14ac:dyDescent="0.3">
      <c r="A63" s="144">
        <v>330</v>
      </c>
      <c r="B63" s="143" t="str">
        <f t="shared" si="5"/>
        <v xml:space="preserve">Tiverton </v>
      </c>
      <c r="C63" s="150">
        <f t="shared" si="4"/>
        <v>1754.9375844076121</v>
      </c>
      <c r="D63" s="150">
        <f t="shared" si="6"/>
        <v>31710283.300000001</v>
      </c>
      <c r="E63" s="150">
        <f t="shared" si="6"/>
        <v>32770411.850000001</v>
      </c>
      <c r="F63" s="150">
        <f t="shared" si="6"/>
        <v>1635258.04</v>
      </c>
      <c r="G63" s="161">
        <f t="shared" si="6"/>
        <v>1951394.33</v>
      </c>
      <c r="J63" s="294"/>
      <c r="K63" s="294"/>
    </row>
    <row r="64" spans="1:11" ht="27" x14ac:dyDescent="0.3">
      <c r="A64" s="145">
        <v>630</v>
      </c>
      <c r="B64" s="160" t="str">
        <f t="shared" si="5"/>
        <v>Trinity Academy for the Performing Arts</v>
      </c>
      <c r="C64" s="150">
        <f t="shared" si="4"/>
        <v>210.68160427807487</v>
      </c>
      <c r="D64" s="150">
        <f t="shared" si="6"/>
        <v>3350361.06</v>
      </c>
      <c r="E64" s="150">
        <f t="shared" si="6"/>
        <v>3516680.37</v>
      </c>
      <c r="F64" s="150">
        <f t="shared" si="6"/>
        <v>1141115.3500000001</v>
      </c>
      <c r="G64" s="161">
        <f t="shared" si="6"/>
        <v>1058028.26</v>
      </c>
      <c r="J64" s="294"/>
      <c r="K64" s="294"/>
    </row>
    <row r="65" spans="1:11" x14ac:dyDescent="0.3">
      <c r="A65" s="144">
        <v>430</v>
      </c>
      <c r="B65" s="143" t="s">
        <v>379</v>
      </c>
      <c r="C65" s="150">
        <f t="shared" si="4"/>
        <v>136.60220994475139</v>
      </c>
      <c r="D65" s="150">
        <f t="shared" si="6"/>
        <v>2585560</v>
      </c>
      <c r="E65" s="150">
        <f t="shared" si="6"/>
        <v>2490862.2400000002</v>
      </c>
      <c r="F65" s="150">
        <f t="shared" si="6"/>
        <v>497031</v>
      </c>
      <c r="G65" s="161">
        <f t="shared" si="6"/>
        <v>333704</v>
      </c>
      <c r="J65" s="294"/>
      <c r="K65" s="294"/>
    </row>
    <row r="66" spans="1:11" x14ac:dyDescent="0.3">
      <c r="A66" s="144">
        <v>650</v>
      </c>
      <c r="B66" s="143" t="s">
        <v>382</v>
      </c>
      <c r="C66" s="150">
        <f t="shared" si="4"/>
        <v>220.61111111111111</v>
      </c>
      <c r="D66" s="150">
        <f t="shared" si="6"/>
        <v>3712352.61</v>
      </c>
      <c r="E66" s="150">
        <f t="shared" si="6"/>
        <v>3486599.37</v>
      </c>
      <c r="F66" s="150">
        <f t="shared" si="6"/>
        <v>366419.92</v>
      </c>
      <c r="G66" s="161">
        <f t="shared" si="6"/>
        <v>361625.69</v>
      </c>
      <c r="J66" s="294"/>
      <c r="K66" s="294"/>
    </row>
    <row r="67" spans="1:11" x14ac:dyDescent="0.3">
      <c r="A67" s="144">
        <v>350</v>
      </c>
      <c r="B67" s="143" t="str">
        <f>VLOOKUP($A67,num,B$1)</f>
        <v xml:space="preserve">Warwick </v>
      </c>
      <c r="C67" s="150">
        <f t="shared" si="4"/>
        <v>8712.1366470501489</v>
      </c>
      <c r="D67" s="150">
        <f t="shared" si="6"/>
        <v>164185695.63</v>
      </c>
      <c r="E67" s="150">
        <f t="shared" si="6"/>
        <v>166142007.02000001</v>
      </c>
      <c r="F67" s="150">
        <f t="shared" si="6"/>
        <v>9670976.5800000001</v>
      </c>
      <c r="G67" s="161">
        <f t="shared" si="6"/>
        <v>9419432.0299999993</v>
      </c>
      <c r="J67" s="294"/>
      <c r="K67" s="294"/>
    </row>
    <row r="68" spans="1:11" x14ac:dyDescent="0.3">
      <c r="A68" s="144">
        <v>380</v>
      </c>
      <c r="B68" s="143" t="str">
        <f>VLOOKUP($A68,num,B$1)</f>
        <v xml:space="preserve">West Warwick </v>
      </c>
      <c r="C68" s="150">
        <f t="shared" si="4"/>
        <v>3567.8653846153843</v>
      </c>
      <c r="D68" s="150">
        <f t="shared" si="6"/>
        <v>58757574.969999999</v>
      </c>
      <c r="E68" s="150">
        <f t="shared" si="6"/>
        <v>58087876.880000003</v>
      </c>
      <c r="F68" s="150">
        <f t="shared" si="6"/>
        <v>4302718.8</v>
      </c>
      <c r="G68" s="161">
        <f t="shared" si="6"/>
        <v>4314296.95</v>
      </c>
      <c r="J68" s="294"/>
      <c r="K68" s="294"/>
    </row>
    <row r="69" spans="1:11" x14ac:dyDescent="0.3">
      <c r="A69" s="144">
        <v>360</v>
      </c>
      <c r="B69" s="143" t="str">
        <f>VLOOKUP($A69,num,B$1)</f>
        <v xml:space="preserve">Westerly </v>
      </c>
      <c r="C69" s="150">
        <f t="shared" si="4"/>
        <v>2682.5439560439559</v>
      </c>
      <c r="D69" s="150">
        <f t="shared" si="6"/>
        <v>57978209.310000002</v>
      </c>
      <c r="E69" s="150">
        <f t="shared" si="6"/>
        <v>57527925.049999997</v>
      </c>
      <c r="F69" s="150">
        <f t="shared" si="6"/>
        <v>3176465.55</v>
      </c>
      <c r="G69" s="161">
        <f t="shared" si="6"/>
        <v>3095026.89</v>
      </c>
      <c r="J69" s="294"/>
      <c r="K69" s="294"/>
    </row>
    <row r="70" spans="1:11" x14ac:dyDescent="0.3">
      <c r="A70" s="185">
        <v>390</v>
      </c>
      <c r="B70" s="187" t="str">
        <f>VLOOKUP($A70,num,B$1)</f>
        <v xml:space="preserve">Woonsocket </v>
      </c>
      <c r="C70" s="247">
        <f t="shared" si="4"/>
        <v>6027.0611111111111</v>
      </c>
      <c r="D70" s="247">
        <f t="shared" si="6"/>
        <v>81591944.150000006</v>
      </c>
      <c r="E70" s="247">
        <f t="shared" si="6"/>
        <v>80590307.459999904</v>
      </c>
      <c r="F70" s="247">
        <f t="shared" si="6"/>
        <v>13754087.390000001</v>
      </c>
      <c r="G70" s="252">
        <f t="shared" si="6"/>
        <v>14222835.619999999</v>
      </c>
      <c r="J70" s="294"/>
      <c r="K70" s="294"/>
    </row>
    <row r="71" spans="1:11" x14ac:dyDescent="0.3">
      <c r="A71" s="360"/>
      <c r="B71" s="245" t="s">
        <v>65</v>
      </c>
      <c r="C71" s="245">
        <f>SUM(C8:C70)</f>
        <v>142467.76326173043</v>
      </c>
      <c r="D71" s="245">
        <f>SUM(D8:D70)</f>
        <v>2367839217.23</v>
      </c>
      <c r="E71" s="245">
        <f>SUM(E8:E70)</f>
        <v>2365742450.3700004</v>
      </c>
      <c r="F71" s="245">
        <f>SUM(F8:F70)</f>
        <v>239096300.70999998</v>
      </c>
      <c r="G71" s="245">
        <f>SUM(G8:G70)</f>
        <v>250583445.43000013</v>
      </c>
      <c r="I71" s="84"/>
      <c r="J71" s="295"/>
      <c r="K71" s="294"/>
    </row>
    <row r="72" spans="1:11" x14ac:dyDescent="0.3">
      <c r="D72" s="84"/>
      <c r="E72" s="84"/>
      <c r="F72" s="84"/>
      <c r="I72" s="84"/>
    </row>
    <row r="73" spans="1:11" x14ac:dyDescent="0.3">
      <c r="A73" s="108" t="s">
        <v>342</v>
      </c>
      <c r="B73" s="109"/>
      <c r="C73" s="110"/>
      <c r="E73" s="84"/>
      <c r="F73" s="84"/>
      <c r="G73" s="84"/>
    </row>
    <row r="74" spans="1:11" x14ac:dyDescent="0.3">
      <c r="A74" s="111" t="s">
        <v>343</v>
      </c>
      <c r="B74" s="112"/>
      <c r="C74" s="113"/>
      <c r="F74" s="84"/>
      <c r="G74" s="84"/>
    </row>
    <row r="75" spans="1:11" x14ac:dyDescent="0.3">
      <c r="A75" s="111" t="s">
        <v>344</v>
      </c>
      <c r="B75" s="112"/>
      <c r="C75" s="113"/>
    </row>
    <row r="76" spans="1:11" x14ac:dyDescent="0.3">
      <c r="A76" s="111" t="s">
        <v>345</v>
      </c>
      <c r="B76" s="112"/>
      <c r="C76" s="113"/>
    </row>
    <row r="77" spans="1:11" x14ac:dyDescent="0.3">
      <c r="A77" s="111" t="s">
        <v>346</v>
      </c>
      <c r="B77" s="112"/>
      <c r="C77" s="113"/>
    </row>
    <row r="78" spans="1:11" x14ac:dyDescent="0.3">
      <c r="A78" s="114" t="s">
        <v>347</v>
      </c>
      <c r="B78" s="115"/>
      <c r="C78" s="116"/>
    </row>
    <row r="80" spans="1:11" x14ac:dyDescent="0.3">
      <c r="A80" s="188"/>
      <c r="B80" s="189"/>
    </row>
    <row r="81" spans="1:5" x14ac:dyDescent="0.3">
      <c r="A81" s="188"/>
      <c r="B81" s="190"/>
    </row>
    <row r="82" spans="1:5" x14ac:dyDescent="0.3">
      <c r="A82" s="188"/>
      <c r="B82" s="190"/>
    </row>
    <row r="83" spans="1:5" x14ac:dyDescent="0.3">
      <c r="A83" s="188"/>
      <c r="B83" s="190"/>
    </row>
    <row r="85" spans="1:5" x14ac:dyDescent="0.3">
      <c r="A85" s="55"/>
      <c r="B85" s="55"/>
      <c r="C85" s="55"/>
      <c r="D85" s="124"/>
      <c r="E85" s="55"/>
    </row>
    <row r="86" spans="1:5" x14ac:dyDescent="0.3">
      <c r="A86" s="55"/>
      <c r="B86" s="55"/>
      <c r="C86" s="55"/>
      <c r="D86" s="124"/>
      <c r="E86" s="55"/>
    </row>
    <row r="87" spans="1:5" x14ac:dyDescent="0.3">
      <c r="A87" s="55"/>
      <c r="B87" s="55"/>
      <c r="C87" s="124"/>
      <c r="D87" s="55"/>
      <c r="E87" s="55"/>
    </row>
  </sheetData>
  <sheetProtection password="80ED" sheet="1" objects="1" scenarios="1"/>
  <sortState ref="A8:G61">
    <sortCondition ref="B8:B61"/>
  </sortState>
  <mergeCells count="3">
    <mergeCell ref="A3:D3"/>
    <mergeCell ref="D4:E4"/>
    <mergeCell ref="F4:G4"/>
  </mergeCells>
  <pageMargins left="0.7" right="0.7" top="0.75" bottom="0.75" header="0.3" footer="0.3"/>
  <pageSetup scale="85" orientation="landscape" r:id="rId1"/>
  <headerFooter>
    <oddHeader>&amp;C&amp;"-,Bold"&amp;14FY 19 UCOA REVENUE REPORT</oddHeader>
    <oddFooter>&amp;C&amp;"Arial,Regular"Page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O227"/>
  <sheetViews>
    <sheetView topLeftCell="A34" workbookViewId="0">
      <selection activeCell="A51" sqref="A51"/>
    </sheetView>
  </sheetViews>
  <sheetFormatPr defaultColWidth="9.6640625" defaultRowHeight="13.2" x14ac:dyDescent="0.25"/>
  <cols>
    <col min="1" max="1" width="9.6640625" style="62" customWidth="1"/>
    <col min="2" max="2" width="36" style="62" customWidth="1"/>
    <col min="3" max="3" width="24.83203125" style="62" bestFit="1" customWidth="1"/>
    <col min="4" max="4" width="14.6640625" style="62" customWidth="1"/>
    <col min="5" max="5" width="18.83203125" style="62" customWidth="1"/>
    <col min="6" max="6" width="4.33203125" style="62" customWidth="1"/>
    <col min="7" max="7" width="20" style="62" customWidth="1"/>
    <col min="8" max="8" width="14" style="62" customWidth="1"/>
    <col min="9" max="9" width="16.6640625" style="62" customWidth="1"/>
    <col min="10" max="10" width="18" style="64" customWidth="1"/>
    <col min="11" max="11" width="21.6640625" style="62" customWidth="1"/>
    <col min="12" max="12" width="22.6640625" style="62" customWidth="1"/>
    <col min="13" max="13" width="42.1640625" style="64" customWidth="1"/>
    <col min="14" max="14" width="17.33203125" style="62" customWidth="1"/>
    <col min="15" max="16384" width="9.6640625" style="62"/>
  </cols>
  <sheetData>
    <row r="1" spans="1:15" hidden="1" x14ac:dyDescent="0.25">
      <c r="B1" s="97" t="s">
        <v>141</v>
      </c>
      <c r="C1" s="98" t="s">
        <v>325</v>
      </c>
      <c r="D1" s="97" t="s">
        <v>142</v>
      </c>
    </row>
    <row r="3" spans="1:15" ht="17.399999999999999" x14ac:dyDescent="0.3">
      <c r="A3" s="393" t="s">
        <v>335</v>
      </c>
      <c r="B3" s="394"/>
      <c r="C3" s="394"/>
      <c r="D3" s="395"/>
      <c r="F3" s="63"/>
      <c r="G3" s="63"/>
      <c r="H3" s="63"/>
    </row>
    <row r="4" spans="1:15" ht="39.6" x14ac:dyDescent="0.25">
      <c r="A4" s="79" t="s">
        <v>130</v>
      </c>
      <c r="B4" s="79" t="s">
        <v>38</v>
      </c>
      <c r="C4" s="239" t="s">
        <v>447</v>
      </c>
      <c r="D4" s="240" t="s">
        <v>448</v>
      </c>
      <c r="E4" s="92" t="s">
        <v>324</v>
      </c>
      <c r="F4" s="80"/>
      <c r="G4" s="242" t="s">
        <v>449</v>
      </c>
      <c r="H4" s="240" t="s">
        <v>441</v>
      </c>
      <c r="I4" s="241" t="s">
        <v>324</v>
      </c>
      <c r="J4" s="307" t="s">
        <v>403</v>
      </c>
      <c r="K4" s="230"/>
    </row>
    <row r="5" spans="1:15" ht="12" customHeight="1" x14ac:dyDescent="0.25">
      <c r="A5" s="60"/>
      <c r="B5" s="60" t="s">
        <v>140</v>
      </c>
      <c r="C5" s="81">
        <f>AVERAGE(C7:C69)</f>
        <v>41379928.85619048</v>
      </c>
      <c r="D5" s="81">
        <f>AVERAGE(D7:D69)</f>
        <v>2261.3930676465147</v>
      </c>
      <c r="E5" s="81">
        <f>C5/D5</f>
        <v>18298.423855723388</v>
      </c>
      <c r="F5" s="80"/>
      <c r="G5" s="243">
        <f>AVERAGE(G7:G69)</f>
        <v>41025309.092096768</v>
      </c>
      <c r="H5" s="243">
        <f>AVERAGE(H7:H69)</f>
        <v>2277.7169274848939</v>
      </c>
      <c r="I5" s="59">
        <f>G5/H5</f>
        <v>18011.592484145007</v>
      </c>
      <c r="J5" s="244">
        <f>E5-I5</f>
        <v>286.83137157838064</v>
      </c>
    </row>
    <row r="6" spans="1:15" ht="12" customHeight="1" x14ac:dyDescent="0.25">
      <c r="A6" s="135" t="s">
        <v>337</v>
      </c>
      <c r="B6" s="136" t="s">
        <v>357</v>
      </c>
      <c r="C6" s="136" t="s">
        <v>358</v>
      </c>
      <c r="D6" s="136" t="s">
        <v>359</v>
      </c>
      <c r="E6" s="137" t="s">
        <v>360</v>
      </c>
      <c r="F6" s="80"/>
      <c r="G6" s="80"/>
      <c r="H6" s="80"/>
      <c r="I6" s="63"/>
      <c r="O6" s="64"/>
    </row>
    <row r="7" spans="1:15" ht="26.4" x14ac:dyDescent="0.25">
      <c r="A7" s="144">
        <v>570</v>
      </c>
      <c r="B7" s="141" t="str">
        <f>VLOOKUP($A7,num,B$1)</f>
        <v>Academy for Career Exploration</v>
      </c>
      <c r="C7" s="156">
        <f t="shared" ref="C7:C40" si="0">VLOOKUP($A7,revtype,C$1)</f>
        <v>3491199.71</v>
      </c>
      <c r="D7" s="156">
        <f t="shared" ref="D7:D40" si="1">VLOOKUP($A7,num,D$1)</f>
        <v>190.0888888888889</v>
      </c>
      <c r="E7" s="238">
        <f t="shared" ref="E7:E40" si="2">C7/D7</f>
        <v>18366.14296820201</v>
      </c>
      <c r="F7" s="64"/>
      <c r="G7" s="279">
        <f t="shared" ref="G7:G29" si="3">VLOOKUP(A7,revtype14,13,FALSE)</f>
        <v>3587340.2</v>
      </c>
      <c r="H7" s="279">
        <f t="shared" ref="H7:H39" si="4">VLOOKUP(A7,numfy14,3,FALSE)</f>
        <v>197.36666666666667</v>
      </c>
      <c r="I7" s="279">
        <f>G7/H7</f>
        <v>18176.018577942916</v>
      </c>
      <c r="J7" s="279">
        <f>Table23[[#This Row],[Filter5]]-I7</f>
        <v>190.12439025909407</v>
      </c>
      <c r="K7" s="64"/>
      <c r="N7" s="64"/>
    </row>
    <row r="8" spans="1:15" x14ac:dyDescent="0.25">
      <c r="A8" s="144">
        <v>671</v>
      </c>
      <c r="B8" s="143" t="s">
        <v>381</v>
      </c>
      <c r="C8" s="156">
        <f t="shared" si="0"/>
        <v>19486002.34</v>
      </c>
      <c r="D8" s="156">
        <f t="shared" si="1"/>
        <v>1128.6560846560847</v>
      </c>
      <c r="E8" s="238">
        <f t="shared" si="2"/>
        <v>17264.782961709388</v>
      </c>
      <c r="F8" s="64"/>
      <c r="G8" s="280">
        <f t="shared" si="3"/>
        <v>16235517.609999999</v>
      </c>
      <c r="H8" s="280">
        <f t="shared" si="4"/>
        <v>710.02116402116405</v>
      </c>
      <c r="I8" s="280">
        <f t="shared" ref="I8:I59" si="5">G8/H8</f>
        <v>22866.244603260948</v>
      </c>
      <c r="J8" s="280">
        <f>Table23[[#This Row],[Filter5]]-I8</f>
        <v>-5601.4616415515593</v>
      </c>
      <c r="N8" s="64"/>
    </row>
    <row r="9" spans="1:15" x14ac:dyDescent="0.25">
      <c r="A9" s="145">
        <v>10</v>
      </c>
      <c r="B9" s="142" t="str">
        <f t="shared" ref="B9:B45" si="6">VLOOKUP($A9,num,B$1)</f>
        <v>Barrington</v>
      </c>
      <c r="C9" s="156">
        <f t="shared" si="0"/>
        <v>53000668.100000001</v>
      </c>
      <c r="D9" s="156">
        <f t="shared" si="1"/>
        <v>3338.8305555555557</v>
      </c>
      <c r="E9" s="238">
        <f t="shared" si="2"/>
        <v>15874.021522838584</v>
      </c>
      <c r="F9" s="64"/>
      <c r="G9" s="279">
        <f t="shared" si="3"/>
        <v>51466441.82</v>
      </c>
      <c r="H9" s="279">
        <f t="shared" si="4"/>
        <v>3336.8888888888887</v>
      </c>
      <c r="I9" s="279">
        <f t="shared" si="5"/>
        <v>15423.480833111349</v>
      </c>
      <c r="J9" s="279">
        <f>Table23[[#This Row],[Filter5]]-I9</f>
        <v>450.54068972723508</v>
      </c>
      <c r="N9" s="64"/>
    </row>
    <row r="10" spans="1:15" x14ac:dyDescent="0.25">
      <c r="A10" s="144">
        <v>580</v>
      </c>
      <c r="B10" s="143" t="str">
        <f t="shared" si="6"/>
        <v xml:space="preserve">Beacon </v>
      </c>
      <c r="C10" s="156">
        <f t="shared" si="0"/>
        <v>5328337.7</v>
      </c>
      <c r="D10" s="156">
        <f t="shared" si="1"/>
        <v>368.0888888888889</v>
      </c>
      <c r="E10" s="238">
        <f t="shared" si="2"/>
        <v>14475.681991064959</v>
      </c>
      <c r="F10" s="64"/>
      <c r="G10" s="280">
        <f t="shared" si="3"/>
        <v>5380306.0500000007</v>
      </c>
      <c r="H10" s="280">
        <f t="shared" si="4"/>
        <v>316.38888888888891</v>
      </c>
      <c r="I10" s="280">
        <f t="shared" si="5"/>
        <v>17005.357137840212</v>
      </c>
      <c r="J10" s="280">
        <f>Table23[[#This Row],[Filter5]]-I10</f>
        <v>-2529.6751467752529</v>
      </c>
      <c r="N10" s="64"/>
    </row>
    <row r="11" spans="1:15" x14ac:dyDescent="0.25">
      <c r="A11" s="144">
        <v>540</v>
      </c>
      <c r="B11" s="143" t="str">
        <f t="shared" si="6"/>
        <v xml:space="preserve">Blackstone Academy </v>
      </c>
      <c r="C11" s="156">
        <f t="shared" si="0"/>
        <v>5920017.5200000005</v>
      </c>
      <c r="D11" s="156">
        <f t="shared" si="1"/>
        <v>354.05555555555554</v>
      </c>
      <c r="E11" s="238">
        <f t="shared" si="2"/>
        <v>16720.589260944613</v>
      </c>
      <c r="F11" s="64"/>
      <c r="G11" s="279">
        <f t="shared" si="3"/>
        <v>5728457.9000000004</v>
      </c>
      <c r="H11" s="279">
        <f t="shared" si="4"/>
        <v>295.97237569060775</v>
      </c>
      <c r="I11" s="279">
        <f t="shared" si="5"/>
        <v>19354.704595770101</v>
      </c>
      <c r="J11" s="279">
        <f>Table23[[#This Row],[Filter5]]-I11</f>
        <v>-2634.1153348254884</v>
      </c>
      <c r="N11" s="64"/>
    </row>
    <row r="12" spans="1:15" x14ac:dyDescent="0.25">
      <c r="A12" s="144">
        <v>960</v>
      </c>
      <c r="B12" s="143" t="str">
        <f t="shared" si="6"/>
        <v xml:space="preserve">Bristol-Warren </v>
      </c>
      <c r="C12" s="156">
        <f t="shared" si="0"/>
        <v>59892442.600000001</v>
      </c>
      <c r="D12" s="156">
        <f t="shared" si="1"/>
        <v>3207.4305555555557</v>
      </c>
      <c r="E12" s="238">
        <f t="shared" si="2"/>
        <v>18673.028632299131</v>
      </c>
      <c r="F12" s="64"/>
      <c r="G12" s="280">
        <f t="shared" si="3"/>
        <v>60385869.179999992</v>
      </c>
      <c r="H12" s="280">
        <f t="shared" si="4"/>
        <v>3171.9027777777778</v>
      </c>
      <c r="I12" s="280">
        <f t="shared" si="5"/>
        <v>19037.742771645128</v>
      </c>
      <c r="J12" s="280">
        <f>Table23[[#This Row],[Filter5]]-I12</f>
        <v>-364.71413934599695</v>
      </c>
      <c r="N12" s="64"/>
    </row>
    <row r="13" spans="1:15" x14ac:dyDescent="0.25">
      <c r="A13" s="145">
        <v>30</v>
      </c>
      <c r="B13" s="142" t="str">
        <f t="shared" si="6"/>
        <v>Burrillville</v>
      </c>
      <c r="C13" s="156">
        <f t="shared" si="0"/>
        <v>36051809.649999999</v>
      </c>
      <c r="D13" s="156">
        <f t="shared" si="1"/>
        <v>2270.1916666666671</v>
      </c>
      <c r="E13" s="238">
        <f t="shared" si="2"/>
        <v>15880.5136056794</v>
      </c>
      <c r="F13" s="64"/>
      <c r="G13" s="279">
        <f t="shared" si="3"/>
        <v>35344288.380000003</v>
      </c>
      <c r="H13" s="279">
        <f t="shared" si="4"/>
        <v>2309.6333333333337</v>
      </c>
      <c r="I13" s="279">
        <f t="shared" si="5"/>
        <v>15302.986785781291</v>
      </c>
      <c r="J13" s="279">
        <f>Table23[[#This Row],[Filter5]]-I13</f>
        <v>577.52681989810844</v>
      </c>
      <c r="N13" s="64"/>
    </row>
    <row r="14" spans="1:15" x14ac:dyDescent="0.25">
      <c r="A14" s="145">
        <v>40</v>
      </c>
      <c r="B14" s="142" t="str">
        <f t="shared" si="6"/>
        <v>Central Falls</v>
      </c>
      <c r="C14" s="156">
        <f t="shared" si="0"/>
        <v>52855621.32</v>
      </c>
      <c r="D14" s="156">
        <f t="shared" si="1"/>
        <v>2736.9234972677596</v>
      </c>
      <c r="E14" s="238">
        <f t="shared" si="2"/>
        <v>19312.056538213503</v>
      </c>
      <c r="F14" s="64"/>
      <c r="G14" s="280">
        <f t="shared" si="3"/>
        <v>50058086.090000004</v>
      </c>
      <c r="H14" s="280">
        <f t="shared" si="4"/>
        <v>2640.5745856353587</v>
      </c>
      <c r="I14" s="280">
        <f t="shared" si="5"/>
        <v>18957.270270763944</v>
      </c>
      <c r="J14" s="280">
        <f>Table23[[#This Row],[Filter5]]-I14</f>
        <v>354.78626744955909</v>
      </c>
      <c r="N14" s="64"/>
    </row>
    <row r="15" spans="1:15" x14ac:dyDescent="0.25">
      <c r="A15" s="145">
        <v>720</v>
      </c>
      <c r="B15" s="142" t="str">
        <f t="shared" si="6"/>
        <v>Charette</v>
      </c>
      <c r="C15" s="156">
        <f t="shared" si="0"/>
        <v>1751384.5699999998</v>
      </c>
      <c r="D15" s="156">
        <f t="shared" si="1"/>
        <v>81.433333333333337</v>
      </c>
      <c r="E15" s="238">
        <f t="shared" ref="E15" si="7">C15/D15</f>
        <v>21506.973843634871</v>
      </c>
      <c r="F15" s="64"/>
      <c r="G15" s="358"/>
      <c r="H15" s="358"/>
      <c r="I15" s="358"/>
      <c r="J15" s="358"/>
      <c r="N15" s="64"/>
    </row>
    <row r="16" spans="1:15" x14ac:dyDescent="0.25">
      <c r="A16" s="144">
        <v>980</v>
      </c>
      <c r="B16" s="143" t="str">
        <f t="shared" si="6"/>
        <v xml:space="preserve">Chariho </v>
      </c>
      <c r="C16" s="156">
        <f t="shared" si="0"/>
        <v>65345008.360000007</v>
      </c>
      <c r="D16" s="156">
        <f t="shared" si="1"/>
        <v>3173.6444444444442</v>
      </c>
      <c r="E16" s="238">
        <f t="shared" si="2"/>
        <v>20589.895781926145</v>
      </c>
      <c r="F16" s="64"/>
      <c r="G16" s="279">
        <f t="shared" si="3"/>
        <v>75924191.419999987</v>
      </c>
      <c r="H16" s="279">
        <f t="shared" si="4"/>
        <v>3229.1583333333324</v>
      </c>
      <c r="I16" s="279">
        <f t="shared" si="5"/>
        <v>23512.068341853788</v>
      </c>
      <c r="J16" s="279">
        <f>Table23[[#This Row],[Filter5]]-I16</f>
        <v>-2922.1725599276433</v>
      </c>
      <c r="N16" s="64"/>
    </row>
    <row r="17" spans="1:14" x14ac:dyDescent="0.25">
      <c r="A17" s="144">
        <v>550</v>
      </c>
      <c r="B17" s="143" t="str">
        <f t="shared" si="6"/>
        <v>Compass School</v>
      </c>
      <c r="C17" s="156">
        <f t="shared" si="0"/>
        <v>3194032</v>
      </c>
      <c r="D17" s="156">
        <f t="shared" si="1"/>
        <v>176.916666666667</v>
      </c>
      <c r="E17" s="238">
        <f t="shared" si="2"/>
        <v>18053.878473857716</v>
      </c>
      <c r="F17" s="64"/>
      <c r="G17" s="280">
        <f t="shared" si="3"/>
        <v>2905490</v>
      </c>
      <c r="H17" s="280">
        <f t="shared" si="4"/>
        <v>168</v>
      </c>
      <c r="I17" s="280">
        <f t="shared" si="5"/>
        <v>17294.583333333332</v>
      </c>
      <c r="J17" s="280">
        <f>Table23[[#This Row],[Filter5]]-I17</f>
        <v>759.2951405243839</v>
      </c>
      <c r="N17" s="64"/>
    </row>
    <row r="18" spans="1:14" x14ac:dyDescent="0.25">
      <c r="A18" s="145">
        <v>60</v>
      </c>
      <c r="B18" s="142" t="str">
        <f t="shared" si="6"/>
        <v xml:space="preserve">Coventry </v>
      </c>
      <c r="C18" s="156">
        <f t="shared" si="0"/>
        <v>75285761.590000004</v>
      </c>
      <c r="D18" s="156">
        <f t="shared" si="1"/>
        <v>4634.1027777777781</v>
      </c>
      <c r="E18" s="238">
        <f t="shared" si="2"/>
        <v>16246.027591581014</v>
      </c>
      <c r="F18" s="64"/>
      <c r="G18" s="279">
        <f t="shared" si="3"/>
        <v>73270835.340000004</v>
      </c>
      <c r="H18" s="279">
        <f t="shared" si="4"/>
        <v>4652.2158666666683</v>
      </c>
      <c r="I18" s="279">
        <f t="shared" si="5"/>
        <v>15749.663695743091</v>
      </c>
      <c r="J18" s="279">
        <f>Table23[[#This Row],[Filter5]]-I18</f>
        <v>496.36389583792334</v>
      </c>
      <c r="N18" s="64"/>
    </row>
    <row r="19" spans="1:14" x14ac:dyDescent="0.25">
      <c r="A19" s="145">
        <v>70</v>
      </c>
      <c r="B19" s="142" t="str">
        <f t="shared" si="6"/>
        <v xml:space="preserve">Cranston </v>
      </c>
      <c r="C19" s="156">
        <f t="shared" si="0"/>
        <v>170778483.87</v>
      </c>
      <c r="D19" s="156">
        <f t="shared" si="1"/>
        <v>10233.408333333333</v>
      </c>
      <c r="E19" s="238">
        <f t="shared" si="2"/>
        <v>16688.328883908831</v>
      </c>
      <c r="F19" s="64"/>
      <c r="G19" s="280">
        <f t="shared" si="3"/>
        <v>166541641.46000001</v>
      </c>
      <c r="H19" s="280">
        <f t="shared" si="4"/>
        <v>10179.916666666659</v>
      </c>
      <c r="I19" s="280">
        <f t="shared" si="5"/>
        <v>16359.823652125522</v>
      </c>
      <c r="J19" s="280">
        <f>Table23[[#This Row],[Filter5]]-I19</f>
        <v>328.50523178330877</v>
      </c>
      <c r="N19" s="64"/>
    </row>
    <row r="20" spans="1:14" x14ac:dyDescent="0.25">
      <c r="A20" s="145">
        <v>80</v>
      </c>
      <c r="B20" s="142" t="str">
        <f t="shared" si="6"/>
        <v xml:space="preserve">Cumberland </v>
      </c>
      <c r="C20" s="156">
        <f t="shared" si="0"/>
        <v>72230872.949999988</v>
      </c>
      <c r="D20" s="156">
        <f t="shared" si="1"/>
        <v>4635.3611111111113</v>
      </c>
      <c r="E20" s="238">
        <f t="shared" si="2"/>
        <v>15582.577326469827</v>
      </c>
      <c r="F20" s="64"/>
      <c r="G20" s="279">
        <f t="shared" si="3"/>
        <v>68708208.070000008</v>
      </c>
      <c r="H20" s="279">
        <f t="shared" si="4"/>
        <v>4557.6444444444442</v>
      </c>
      <c r="I20" s="279">
        <f t="shared" si="5"/>
        <v>15075.376964465077</v>
      </c>
      <c r="J20" s="279">
        <f>Table23[[#This Row],[Filter5]]-I20</f>
        <v>507.20036200475079</v>
      </c>
      <c r="N20" s="64"/>
    </row>
    <row r="21" spans="1:14" x14ac:dyDescent="0.25">
      <c r="A21" s="144">
        <v>400</v>
      </c>
      <c r="B21" s="143" t="str">
        <f t="shared" si="6"/>
        <v>Davies Career &amp; Tech</v>
      </c>
      <c r="C21" s="156">
        <f t="shared" si="0"/>
        <v>19082676.09</v>
      </c>
      <c r="D21" s="156">
        <f t="shared" si="1"/>
        <v>853.46111111111111</v>
      </c>
      <c r="E21" s="238">
        <f t="shared" si="2"/>
        <v>22359.162991218764</v>
      </c>
      <c r="F21" s="64"/>
      <c r="G21" s="280">
        <f t="shared" si="3"/>
        <v>18299809.32</v>
      </c>
      <c r="H21" s="280">
        <f t="shared" si="4"/>
        <v>803.52222222222224</v>
      </c>
      <c r="I21" s="280">
        <f t="shared" si="5"/>
        <v>22774.490628759489</v>
      </c>
      <c r="J21" s="280">
        <f>Table23[[#This Row],[Filter5]]-I21</f>
        <v>-415.32763754072585</v>
      </c>
      <c r="N21" s="64"/>
    </row>
    <row r="22" spans="1:14" x14ac:dyDescent="0.25">
      <c r="A22" s="145">
        <v>90</v>
      </c>
      <c r="B22" s="142" t="str">
        <f t="shared" si="6"/>
        <v xml:space="preserve">East Greenwich </v>
      </c>
      <c r="C22" s="156">
        <f t="shared" si="0"/>
        <v>40866513.82</v>
      </c>
      <c r="D22" s="156">
        <f t="shared" si="1"/>
        <v>2522.4916666666668</v>
      </c>
      <c r="E22" s="238">
        <f t="shared" si="2"/>
        <v>16200.851864062979</v>
      </c>
      <c r="F22" s="64"/>
      <c r="G22" s="279">
        <f t="shared" si="3"/>
        <v>38868483.07</v>
      </c>
      <c r="H22" s="279">
        <f t="shared" si="4"/>
        <v>2483.9611111111112</v>
      </c>
      <c r="I22" s="279">
        <f t="shared" si="5"/>
        <v>15647.782445601</v>
      </c>
      <c r="J22" s="279">
        <f>Table23[[#This Row],[Filter5]]-I22</f>
        <v>553.06941846197878</v>
      </c>
      <c r="N22" s="64"/>
    </row>
    <row r="23" spans="1:14" x14ac:dyDescent="0.25">
      <c r="A23" s="144">
        <v>100</v>
      </c>
      <c r="B23" s="143" t="str">
        <f t="shared" si="6"/>
        <v xml:space="preserve">East Providence </v>
      </c>
      <c r="C23" s="156">
        <f t="shared" si="0"/>
        <v>93285833.800000012</v>
      </c>
      <c r="D23" s="156">
        <f t="shared" si="1"/>
        <v>5262.2389963167607</v>
      </c>
      <c r="E23" s="238">
        <f t="shared" si="2"/>
        <v>17727.403461776306</v>
      </c>
      <c r="F23" s="64"/>
      <c r="G23" s="280">
        <f t="shared" si="3"/>
        <v>91902018.099999994</v>
      </c>
      <c r="H23" s="280">
        <f t="shared" si="4"/>
        <v>5208.3478000000005</v>
      </c>
      <c r="I23" s="280">
        <f t="shared" si="5"/>
        <v>17645.138464063399</v>
      </c>
      <c r="J23" s="280">
        <f>Table23[[#This Row],[Filter5]]-I23</f>
        <v>82.264997712907643</v>
      </c>
      <c r="N23" s="64"/>
    </row>
    <row r="24" spans="1:14" x14ac:dyDescent="0.25">
      <c r="A24" s="144">
        <v>970</v>
      </c>
      <c r="B24" s="143" t="str">
        <f t="shared" si="6"/>
        <v xml:space="preserve">Exeter W. Greenwich </v>
      </c>
      <c r="C24" s="156">
        <f t="shared" si="0"/>
        <v>34367649.159999996</v>
      </c>
      <c r="D24" s="156">
        <f t="shared" si="1"/>
        <v>1604.8011049723757</v>
      </c>
      <c r="E24" s="238">
        <f t="shared" si="2"/>
        <v>21415.519377145236</v>
      </c>
      <c r="F24" s="64"/>
      <c r="G24" s="279">
        <f t="shared" si="3"/>
        <v>33605247.32</v>
      </c>
      <c r="H24" s="279">
        <f t="shared" si="4"/>
        <v>1628.1444444444444</v>
      </c>
      <c r="I24" s="279">
        <f t="shared" si="5"/>
        <v>20640.212503668117</v>
      </c>
      <c r="J24" s="279">
        <f>Table23[[#This Row],[Filter5]]-I24</f>
        <v>775.30687347711864</v>
      </c>
      <c r="N24" s="64"/>
    </row>
    <row r="25" spans="1:14" x14ac:dyDescent="0.25">
      <c r="A25" s="144">
        <v>120</v>
      </c>
      <c r="B25" s="143" t="str">
        <f t="shared" si="6"/>
        <v xml:space="preserve">Foster </v>
      </c>
      <c r="C25" s="156">
        <f t="shared" si="0"/>
        <v>4829776.41</v>
      </c>
      <c r="D25" s="156">
        <f t="shared" si="1"/>
        <v>255.50833333333333</v>
      </c>
      <c r="E25" s="238">
        <f t="shared" si="2"/>
        <v>18902.617957666091</v>
      </c>
      <c r="F25" s="64"/>
      <c r="G25" s="280">
        <f t="shared" si="3"/>
        <v>5063866.34</v>
      </c>
      <c r="H25" s="280">
        <f t="shared" si="4"/>
        <v>264.89999999999998</v>
      </c>
      <c r="I25" s="280">
        <f t="shared" si="5"/>
        <v>19116.14322385806</v>
      </c>
      <c r="J25" s="280">
        <f>Table23[[#This Row],[Filter5]]-I25</f>
        <v>-213.52526619196942</v>
      </c>
      <c r="N25" s="64"/>
    </row>
    <row r="26" spans="1:14" x14ac:dyDescent="0.25">
      <c r="A26" s="144">
        <v>990</v>
      </c>
      <c r="B26" s="143" t="str">
        <f t="shared" si="6"/>
        <v xml:space="preserve">Foster-Glocester </v>
      </c>
      <c r="C26" s="156">
        <f t="shared" si="0"/>
        <v>28647843.289999999</v>
      </c>
      <c r="D26" s="156">
        <f t="shared" si="1"/>
        <v>1290.3555555555556</v>
      </c>
      <c r="E26" s="238">
        <f t="shared" si="2"/>
        <v>22201.511177797678</v>
      </c>
      <c r="F26" s="64"/>
      <c r="G26" s="279">
        <f t="shared" si="3"/>
        <v>27216475.899999999</v>
      </c>
      <c r="H26" s="279">
        <f t="shared" si="4"/>
        <v>1160.4833333333333</v>
      </c>
      <c r="I26" s="279">
        <f t="shared" si="5"/>
        <v>23452.70726277844</v>
      </c>
      <c r="J26" s="279">
        <f>Table23[[#This Row],[Filter5]]-I26</f>
        <v>-1251.196084980762</v>
      </c>
      <c r="N26" s="64"/>
    </row>
    <row r="27" spans="1:14" x14ac:dyDescent="0.25">
      <c r="A27" s="144">
        <v>130</v>
      </c>
      <c r="B27" s="143" t="str">
        <f t="shared" si="6"/>
        <v xml:space="preserve">Glocester </v>
      </c>
      <c r="C27" s="156">
        <f t="shared" si="0"/>
        <v>9328144.8099999987</v>
      </c>
      <c r="D27" s="156">
        <f t="shared" si="1"/>
        <v>528.69999999999993</v>
      </c>
      <c r="E27" s="238">
        <f t="shared" si="2"/>
        <v>17643.549858142615</v>
      </c>
      <c r="F27" s="64"/>
      <c r="G27" s="280">
        <f t="shared" si="3"/>
        <v>9320340.3800000008</v>
      </c>
      <c r="H27" s="280">
        <f t="shared" si="4"/>
        <v>551.00555555555547</v>
      </c>
      <c r="I27" s="280">
        <f t="shared" si="5"/>
        <v>16915.147744023558</v>
      </c>
      <c r="J27" s="280">
        <f>Table23[[#This Row],[Filter5]]-I27</f>
        <v>728.40211411905693</v>
      </c>
      <c r="N27" s="64"/>
    </row>
    <row r="28" spans="1:14" x14ac:dyDescent="0.25">
      <c r="A28" s="144">
        <v>480</v>
      </c>
      <c r="B28" s="143" t="str">
        <f t="shared" si="6"/>
        <v xml:space="preserve">Highlander </v>
      </c>
      <c r="C28" s="156">
        <f t="shared" si="0"/>
        <v>10388661</v>
      </c>
      <c r="D28" s="156">
        <f t="shared" si="1"/>
        <v>588.00552486187848</v>
      </c>
      <c r="E28" s="238">
        <f t="shared" si="2"/>
        <v>17667.6248109068</v>
      </c>
      <c r="F28" s="64"/>
      <c r="G28" s="279">
        <f t="shared" si="3"/>
        <v>9599479</v>
      </c>
      <c r="H28" s="279">
        <f t="shared" si="4"/>
        <v>515.58333333333326</v>
      </c>
      <c r="I28" s="279">
        <f t="shared" si="5"/>
        <v>18618.675933408762</v>
      </c>
      <c r="J28" s="279">
        <f>Table23[[#This Row],[Filter5]]-I28</f>
        <v>-951.0511225019618</v>
      </c>
      <c r="N28" s="64"/>
    </row>
    <row r="29" spans="1:14" x14ac:dyDescent="0.25">
      <c r="A29" s="144">
        <v>680</v>
      </c>
      <c r="B29" s="143" t="str">
        <f t="shared" si="6"/>
        <v>Hope Academy</v>
      </c>
      <c r="C29" s="156">
        <f t="shared" si="0"/>
        <v>2991310</v>
      </c>
      <c r="D29" s="156">
        <f t="shared" si="1"/>
        <v>178.40217391304347</v>
      </c>
      <c r="E29" s="238">
        <f t="shared" ref="E29" si="8">C29/D29</f>
        <v>16767.228416499118</v>
      </c>
      <c r="F29" s="64"/>
      <c r="G29" s="279">
        <f t="shared" si="3"/>
        <v>2289898</v>
      </c>
      <c r="H29" s="280">
        <f t="shared" si="4"/>
        <v>107.53888888888889</v>
      </c>
      <c r="I29" s="279">
        <f t="shared" si="5"/>
        <v>21293.673606447279</v>
      </c>
      <c r="J29" s="280">
        <f>Table23[[#This Row],[Filter5]]-I29</f>
        <v>-4526.445189948161</v>
      </c>
      <c r="N29" s="64"/>
    </row>
    <row r="30" spans="1:14" x14ac:dyDescent="0.25">
      <c r="A30" s="144">
        <v>530</v>
      </c>
      <c r="B30" s="143" t="str">
        <f t="shared" si="6"/>
        <v xml:space="preserve">International </v>
      </c>
      <c r="C30" s="156">
        <f t="shared" si="0"/>
        <v>5957650</v>
      </c>
      <c r="D30" s="156">
        <f t="shared" si="1"/>
        <v>369.2707182320442</v>
      </c>
      <c r="E30" s="238">
        <f t="shared" si="2"/>
        <v>16133.556509769891</v>
      </c>
      <c r="F30" s="64"/>
      <c r="G30" s="279">
        <f t="shared" ref="G30:G58" si="9">VLOOKUP(A30,revtype14,13,FALSE)</f>
        <v>5532679</v>
      </c>
      <c r="H30" s="279">
        <f t="shared" si="4"/>
        <v>349.08333333333331</v>
      </c>
      <c r="I30" s="279">
        <f t="shared" si="5"/>
        <v>15849.164000954883</v>
      </c>
      <c r="J30" s="279">
        <f>Table23[[#This Row],[Filter5]]-I30</f>
        <v>284.39250881500811</v>
      </c>
      <c r="N30" s="64"/>
    </row>
    <row r="31" spans="1:14" x14ac:dyDescent="0.25">
      <c r="A31" s="144">
        <v>150</v>
      </c>
      <c r="B31" s="143" t="str">
        <f t="shared" si="6"/>
        <v xml:space="preserve">Jamestown </v>
      </c>
      <c r="C31" s="156">
        <f t="shared" si="0"/>
        <v>12940453.470000001</v>
      </c>
      <c r="D31" s="156">
        <f t="shared" si="1"/>
        <v>499.26666666666671</v>
      </c>
      <c r="E31" s="238">
        <f t="shared" si="2"/>
        <v>25918.92135799172</v>
      </c>
      <c r="F31" s="64"/>
      <c r="G31" s="280">
        <f t="shared" si="9"/>
        <v>12471295.57</v>
      </c>
      <c r="H31" s="280">
        <f t="shared" si="4"/>
        <v>474.37222222222226</v>
      </c>
      <c r="I31" s="280">
        <f t="shared" si="5"/>
        <v>26290.105081569793</v>
      </c>
      <c r="J31" s="280">
        <f>Table23[[#This Row],[Filter5]]-I31</f>
        <v>-371.18372357807311</v>
      </c>
      <c r="N31" s="64"/>
    </row>
    <row r="32" spans="1:14" x14ac:dyDescent="0.25">
      <c r="A32" s="144">
        <v>160</v>
      </c>
      <c r="B32" s="143" t="str">
        <f t="shared" si="6"/>
        <v xml:space="preserve">Johnston </v>
      </c>
      <c r="C32" s="156">
        <f t="shared" si="0"/>
        <v>60576485.390000001</v>
      </c>
      <c r="D32" s="156">
        <f t="shared" si="1"/>
        <v>3209.7361111111113</v>
      </c>
      <c r="E32" s="238">
        <f t="shared" si="2"/>
        <v>18872.730745777819</v>
      </c>
      <c r="F32" s="64"/>
      <c r="G32" s="279">
        <f t="shared" si="9"/>
        <v>60835542.280000001</v>
      </c>
      <c r="H32" s="279">
        <f t="shared" si="4"/>
        <v>3165.422222222222</v>
      </c>
      <c r="I32" s="279">
        <f t="shared" si="5"/>
        <v>19218.776519895539</v>
      </c>
      <c r="J32" s="279">
        <f>Table23[[#This Row],[Filter5]]-I32</f>
        <v>-346.0457741177197</v>
      </c>
      <c r="N32" s="64"/>
    </row>
    <row r="33" spans="1:14" x14ac:dyDescent="0.25">
      <c r="A33" s="144">
        <v>520</v>
      </c>
      <c r="B33" s="141" t="str">
        <f t="shared" si="6"/>
        <v>Kingston Hill</v>
      </c>
      <c r="C33" s="156">
        <f t="shared" si="0"/>
        <v>3356522</v>
      </c>
      <c r="D33" s="156">
        <f t="shared" si="1"/>
        <v>188.13513513513513</v>
      </c>
      <c r="E33" s="238">
        <f t="shared" si="2"/>
        <v>17841.016233299815</v>
      </c>
      <c r="F33" s="64"/>
      <c r="G33" s="280">
        <f t="shared" si="9"/>
        <v>3078731</v>
      </c>
      <c r="H33" s="279">
        <f t="shared" si="4"/>
        <v>188.07027027027027</v>
      </c>
      <c r="I33" s="279">
        <f t="shared" si="5"/>
        <v>16370.109935906648</v>
      </c>
      <c r="J33" s="280">
        <f>Table23[[#This Row],[Filter5]]-I33</f>
        <v>1470.9062973931668</v>
      </c>
      <c r="N33" s="64"/>
    </row>
    <row r="34" spans="1:14" x14ac:dyDescent="0.25">
      <c r="A34" s="144">
        <v>590</v>
      </c>
      <c r="B34" s="143" t="str">
        <f t="shared" si="6"/>
        <v>Learning Community</v>
      </c>
      <c r="C34" s="156">
        <f t="shared" si="0"/>
        <v>10544862.32</v>
      </c>
      <c r="D34" s="156">
        <f t="shared" si="1"/>
        <v>573.20000000000005</v>
      </c>
      <c r="E34" s="238">
        <f t="shared" si="2"/>
        <v>18396.47997208653</v>
      </c>
      <c r="F34" s="64"/>
      <c r="G34" s="279">
        <f t="shared" si="9"/>
        <v>10350866.77</v>
      </c>
      <c r="H34" s="280">
        <f t="shared" si="4"/>
        <v>557.65</v>
      </c>
      <c r="I34" s="280">
        <f t="shared" si="5"/>
        <v>18561.583018022058</v>
      </c>
      <c r="J34" s="279">
        <f>Table23[[#This Row],[Filter5]]-I34</f>
        <v>-165.10304593552792</v>
      </c>
      <c r="N34" s="64"/>
    </row>
    <row r="35" spans="1:14" x14ac:dyDescent="0.25">
      <c r="A35" s="144">
        <v>170</v>
      </c>
      <c r="B35" s="142" t="str">
        <f t="shared" si="6"/>
        <v xml:space="preserve">Lincoln </v>
      </c>
      <c r="C35" s="156">
        <f t="shared" si="0"/>
        <v>57588075.790000007</v>
      </c>
      <c r="D35" s="156">
        <f t="shared" si="1"/>
        <v>3100.1923076923076</v>
      </c>
      <c r="E35" s="238">
        <f t="shared" si="2"/>
        <v>18575.646306556668</v>
      </c>
      <c r="F35" s="64"/>
      <c r="G35" s="280">
        <f t="shared" si="9"/>
        <v>56594545.170000002</v>
      </c>
      <c r="H35" s="279">
        <f t="shared" si="4"/>
        <v>2978.7252747252746</v>
      </c>
      <c r="I35" s="279">
        <f t="shared" si="5"/>
        <v>18999.585376405572</v>
      </c>
      <c r="J35" s="280">
        <f>Table23[[#This Row],[Filter5]]-I35</f>
        <v>-423.93906984890418</v>
      </c>
      <c r="N35" s="64"/>
    </row>
    <row r="36" spans="1:14" x14ac:dyDescent="0.25">
      <c r="A36" s="144">
        <v>180</v>
      </c>
      <c r="B36" s="143" t="str">
        <f t="shared" si="6"/>
        <v xml:space="preserve">Little Compton </v>
      </c>
      <c r="C36" s="156">
        <f t="shared" si="0"/>
        <v>7545792.0300000003</v>
      </c>
      <c r="D36" s="156">
        <f t="shared" si="1"/>
        <v>234.4422222222222</v>
      </c>
      <c r="E36" s="238">
        <f t="shared" si="2"/>
        <v>32186.147863960799</v>
      </c>
      <c r="F36" s="64"/>
      <c r="G36" s="279">
        <f t="shared" si="9"/>
        <v>7408641.5200000005</v>
      </c>
      <c r="H36" s="279">
        <f t="shared" si="4"/>
        <v>244.74444444444444</v>
      </c>
      <c r="I36" s="279">
        <f t="shared" si="5"/>
        <v>30270.928260770874</v>
      </c>
      <c r="J36" s="279">
        <f>Table23[[#This Row],[Filter5]]-I36</f>
        <v>1915.2196031899257</v>
      </c>
      <c r="N36" s="64"/>
    </row>
    <row r="37" spans="1:14" x14ac:dyDescent="0.25">
      <c r="A37" s="144">
        <v>420</v>
      </c>
      <c r="B37" s="143" t="str">
        <f t="shared" si="6"/>
        <v>MET Career &amp; Tech</v>
      </c>
      <c r="C37" s="156">
        <f t="shared" si="0"/>
        <v>16765769.539999999</v>
      </c>
      <c r="D37" s="156">
        <f t="shared" si="1"/>
        <v>779.08888888888885</v>
      </c>
      <c r="E37" s="238">
        <f t="shared" si="2"/>
        <v>21519.713320402749</v>
      </c>
      <c r="F37" s="64"/>
      <c r="G37" s="280">
        <f t="shared" si="9"/>
        <v>16289446.91</v>
      </c>
      <c r="H37" s="280">
        <f t="shared" si="4"/>
        <v>800.33333333333337</v>
      </c>
      <c r="I37" s="280">
        <f t="shared" si="5"/>
        <v>20353.328084131612</v>
      </c>
      <c r="J37" s="280">
        <f>Table23[[#This Row],[Filter5]]-I37</f>
        <v>1166.3852362711368</v>
      </c>
      <c r="N37" s="64"/>
    </row>
    <row r="38" spans="1:14" x14ac:dyDescent="0.25">
      <c r="A38" s="144">
        <v>190</v>
      </c>
      <c r="B38" s="143" t="str">
        <f t="shared" si="6"/>
        <v xml:space="preserve">Middletown  </v>
      </c>
      <c r="C38" s="156">
        <f t="shared" si="0"/>
        <v>38524729.530000001</v>
      </c>
      <c r="D38" s="156">
        <f t="shared" si="1"/>
        <v>2152.1833333333334</v>
      </c>
      <c r="E38" s="238">
        <f t="shared" si="2"/>
        <v>17900.301026089786</v>
      </c>
      <c r="F38" s="64"/>
      <c r="G38" s="279">
        <f t="shared" si="9"/>
        <v>38601670.519999996</v>
      </c>
      <c r="H38" s="279">
        <f t="shared" si="4"/>
        <v>2185.0666666666666</v>
      </c>
      <c r="I38" s="279">
        <f t="shared" si="5"/>
        <v>17666.12941786673</v>
      </c>
      <c r="J38" s="279">
        <f>Table23[[#This Row],[Filter5]]-I38</f>
        <v>234.17160822305596</v>
      </c>
      <c r="N38" s="64"/>
    </row>
    <row r="39" spans="1:14" x14ac:dyDescent="0.25">
      <c r="A39" s="144">
        <v>200</v>
      </c>
      <c r="B39" s="142" t="str">
        <f t="shared" si="6"/>
        <v xml:space="preserve">Narragansett </v>
      </c>
      <c r="C39" s="156">
        <f t="shared" si="0"/>
        <v>31143546.840000004</v>
      </c>
      <c r="D39" s="156">
        <f t="shared" si="1"/>
        <v>1273.497222222222</v>
      </c>
      <c r="E39" s="238">
        <f t="shared" si="2"/>
        <v>24455.135273601354</v>
      </c>
      <c r="F39" s="64"/>
      <c r="G39" s="280">
        <f t="shared" si="9"/>
        <v>31972386.84</v>
      </c>
      <c r="H39" s="280">
        <f t="shared" si="4"/>
        <v>1302.0833333333333</v>
      </c>
      <c r="I39" s="280">
        <f t="shared" si="5"/>
        <v>24554.793093120003</v>
      </c>
      <c r="J39" s="280">
        <f>Table23[[#This Row],[Filter5]]-I39</f>
        <v>-99.657819518648466</v>
      </c>
      <c r="N39" s="64"/>
    </row>
    <row r="40" spans="1:14" x14ac:dyDescent="0.25">
      <c r="A40" s="144">
        <v>500</v>
      </c>
      <c r="B40" s="142" t="str">
        <f t="shared" si="6"/>
        <v xml:space="preserve">New England Laborers </v>
      </c>
      <c r="C40" s="156">
        <f t="shared" si="0"/>
        <v>2770850.8899999997</v>
      </c>
      <c r="D40" s="156">
        <f t="shared" si="1"/>
        <v>165.49444444444444</v>
      </c>
      <c r="E40" s="238">
        <f t="shared" si="2"/>
        <v>16742.86347980798</v>
      </c>
      <c r="F40" s="64"/>
      <c r="G40" s="279">
        <f t="shared" si="9"/>
        <v>2564994.48</v>
      </c>
      <c r="H40" s="279">
        <f t="shared" ref="H40:H69" si="10">VLOOKUP(A40,numfy14,3,FALSE)</f>
        <v>160.29444444444445</v>
      </c>
      <c r="I40" s="279">
        <f t="shared" si="5"/>
        <v>16001.767802308252</v>
      </c>
      <c r="J40" s="279">
        <f>Table23[[#This Row],[Filter5]]-I40</f>
        <v>741.09567749972848</v>
      </c>
      <c r="N40" s="64"/>
    </row>
    <row r="41" spans="1:14" x14ac:dyDescent="0.25">
      <c r="A41" s="144">
        <v>220</v>
      </c>
      <c r="B41" s="143" t="str">
        <f t="shared" si="6"/>
        <v xml:space="preserve">New Shoreham </v>
      </c>
      <c r="C41" s="156">
        <f t="shared" ref="C41:C69" si="11">VLOOKUP($A41,revtype,C$1)</f>
        <v>5214499.2700000005</v>
      </c>
      <c r="D41" s="156">
        <f t="shared" ref="D41:D69" si="12">VLOOKUP($A41,num,D$1)</f>
        <v>132.85</v>
      </c>
      <c r="E41" s="238">
        <f t="shared" ref="E41:E70" si="13">C41/D41</f>
        <v>39251.029506962746</v>
      </c>
      <c r="F41" s="64"/>
      <c r="G41" s="280">
        <f t="shared" si="9"/>
        <v>5347439.8500000006</v>
      </c>
      <c r="H41" s="280">
        <f t="shared" si="10"/>
        <v>114.63888888888889</v>
      </c>
      <c r="I41" s="280">
        <f t="shared" si="5"/>
        <v>46645.949745577906</v>
      </c>
      <c r="J41" s="280">
        <f>Table23[[#This Row],[Filter5]]-I41</f>
        <v>-7394.9202386151592</v>
      </c>
      <c r="N41" s="64"/>
    </row>
    <row r="42" spans="1:14" x14ac:dyDescent="0.25">
      <c r="A42" s="144">
        <v>210</v>
      </c>
      <c r="B42" s="143" t="str">
        <f t="shared" si="6"/>
        <v xml:space="preserve">Newport </v>
      </c>
      <c r="C42" s="156">
        <f t="shared" si="11"/>
        <v>46769033.880000003</v>
      </c>
      <c r="D42" s="156">
        <f t="shared" si="12"/>
        <v>2144.4071286927251</v>
      </c>
      <c r="E42" s="238">
        <f t="shared" si="13"/>
        <v>21809.773551961363</v>
      </c>
      <c r="F42" s="64"/>
      <c r="G42" s="279">
        <f t="shared" si="9"/>
        <v>43210144.019999996</v>
      </c>
      <c r="H42" s="279">
        <f t="shared" si="10"/>
        <v>2142.9093406593411</v>
      </c>
      <c r="I42" s="279">
        <f t="shared" si="5"/>
        <v>20164.242695729201</v>
      </c>
      <c r="J42" s="279">
        <f>Table23[[#This Row],[Filter5]]-I42</f>
        <v>1645.5308562321625</v>
      </c>
      <c r="N42" s="64"/>
    </row>
    <row r="43" spans="1:14" x14ac:dyDescent="0.25">
      <c r="A43" s="144">
        <v>230</v>
      </c>
      <c r="B43" s="142" t="str">
        <f t="shared" si="6"/>
        <v xml:space="preserve">North Kingstown </v>
      </c>
      <c r="C43" s="156">
        <f t="shared" si="11"/>
        <v>71002276.480000004</v>
      </c>
      <c r="D43" s="156">
        <f t="shared" si="12"/>
        <v>3939.2916666666665</v>
      </c>
      <c r="E43" s="238">
        <f t="shared" si="13"/>
        <v>18024.122732724794</v>
      </c>
      <c r="F43" s="64"/>
      <c r="G43" s="280">
        <f t="shared" si="9"/>
        <v>69232124.219999999</v>
      </c>
      <c r="H43" s="280">
        <f t="shared" si="10"/>
        <v>3971.8083333333338</v>
      </c>
      <c r="I43" s="280">
        <f t="shared" si="5"/>
        <v>17430.882462018766</v>
      </c>
      <c r="J43" s="280">
        <f>Table23[[#This Row],[Filter5]]-I43</f>
        <v>593.24027070602824</v>
      </c>
      <c r="N43" s="64"/>
    </row>
    <row r="44" spans="1:14" x14ac:dyDescent="0.25">
      <c r="A44" s="144">
        <v>240</v>
      </c>
      <c r="B44" s="142" t="str">
        <f t="shared" si="6"/>
        <v xml:space="preserve">North Providence </v>
      </c>
      <c r="C44" s="156">
        <f t="shared" si="11"/>
        <v>60740083.970000006</v>
      </c>
      <c r="D44" s="156">
        <f t="shared" si="12"/>
        <v>3524.2103539429304</v>
      </c>
      <c r="E44" s="238">
        <f t="shared" si="13"/>
        <v>17235.090380471542</v>
      </c>
      <c r="F44" s="64"/>
      <c r="G44" s="279">
        <f t="shared" si="9"/>
        <v>60328728.810000002</v>
      </c>
      <c r="H44" s="279">
        <f t="shared" si="10"/>
        <v>3471.3083333333334</v>
      </c>
      <c r="I44" s="279">
        <f t="shared" si="5"/>
        <v>17379.248115383969</v>
      </c>
      <c r="J44" s="279">
        <f>Table23[[#This Row],[Filter5]]-I44</f>
        <v>-144.15773491242726</v>
      </c>
      <c r="N44" s="64"/>
    </row>
    <row r="45" spans="1:14" x14ac:dyDescent="0.25">
      <c r="A45" s="144">
        <v>250</v>
      </c>
      <c r="B45" s="142" t="str">
        <f t="shared" si="6"/>
        <v xml:space="preserve">North Smithfield </v>
      </c>
      <c r="C45" s="156">
        <f t="shared" si="11"/>
        <v>27742784.399999999</v>
      </c>
      <c r="D45" s="156">
        <f t="shared" si="12"/>
        <v>1648.336111111111</v>
      </c>
      <c r="E45" s="238">
        <f t="shared" si="13"/>
        <v>16830.781181696693</v>
      </c>
      <c r="F45" s="64"/>
      <c r="G45" s="280">
        <f t="shared" si="9"/>
        <v>26508265.759999998</v>
      </c>
      <c r="H45" s="280">
        <f t="shared" si="10"/>
        <v>1689.7444444444445</v>
      </c>
      <c r="I45" s="280">
        <f t="shared" si="5"/>
        <v>15687.736596592513</v>
      </c>
      <c r="J45" s="280">
        <f>Table23[[#This Row],[Filter5]]-I45</f>
        <v>1143.0445851041804</v>
      </c>
      <c r="N45" s="64"/>
    </row>
    <row r="46" spans="1:14" x14ac:dyDescent="0.25">
      <c r="A46" s="144">
        <v>660</v>
      </c>
      <c r="B46" s="143" t="s">
        <v>380</v>
      </c>
      <c r="C46" s="156">
        <f t="shared" si="11"/>
        <v>3101392.8600000003</v>
      </c>
      <c r="D46" s="156">
        <f t="shared" si="12"/>
        <v>163.20430107526883</v>
      </c>
      <c r="E46" s="238">
        <f t="shared" si="13"/>
        <v>19003.131900118595</v>
      </c>
      <c r="F46" s="64"/>
      <c r="G46" s="279">
        <f t="shared" si="9"/>
        <v>2648683.0299999998</v>
      </c>
      <c r="H46" s="279">
        <f t="shared" si="10"/>
        <v>154.91351351351352</v>
      </c>
      <c r="I46" s="279">
        <f t="shared" si="5"/>
        <v>17097.817807669489</v>
      </c>
      <c r="J46" s="279">
        <f>Table23[[#This Row],[Filter5]]-I46</f>
        <v>1905.3140924491054</v>
      </c>
      <c r="N46" s="64"/>
    </row>
    <row r="47" spans="1:14" x14ac:dyDescent="0.25">
      <c r="A47" s="144">
        <v>510</v>
      </c>
      <c r="B47" s="142" t="str">
        <f t="shared" ref="B47:B63" si="14">VLOOKUP($A47,num,B$1)</f>
        <v xml:space="preserve">Paul Cuffee </v>
      </c>
      <c r="C47" s="156">
        <f t="shared" si="11"/>
        <v>13763976.76</v>
      </c>
      <c r="D47" s="156">
        <f t="shared" si="12"/>
        <v>819.67777777777781</v>
      </c>
      <c r="E47" s="238">
        <f t="shared" si="13"/>
        <v>16791.935969418875</v>
      </c>
      <c r="F47" s="64"/>
      <c r="G47" s="280">
        <f t="shared" si="9"/>
        <v>13100230.609999999</v>
      </c>
      <c r="H47" s="280">
        <f t="shared" si="10"/>
        <v>757.17222222222222</v>
      </c>
      <c r="I47" s="280">
        <f t="shared" si="5"/>
        <v>17301.520348372233</v>
      </c>
      <c r="J47" s="280">
        <f>Table23[[#This Row],[Filter5]]-I47</f>
        <v>-509.58437895335737</v>
      </c>
      <c r="N47" s="64"/>
    </row>
    <row r="48" spans="1:14" x14ac:dyDescent="0.25">
      <c r="A48" s="144">
        <v>260</v>
      </c>
      <c r="B48" s="143" t="str">
        <f t="shared" si="14"/>
        <v xml:space="preserve">Pawtucket </v>
      </c>
      <c r="C48" s="156">
        <f t="shared" si="11"/>
        <v>141412620.19</v>
      </c>
      <c r="D48" s="156">
        <f t="shared" si="12"/>
        <v>8782.5277777777774</v>
      </c>
      <c r="E48" s="238">
        <f t="shared" si="13"/>
        <v>16101.585303016405</v>
      </c>
      <c r="F48" s="64"/>
      <c r="G48" s="279">
        <f t="shared" si="9"/>
        <v>139957330.49000001</v>
      </c>
      <c r="H48" s="279">
        <f t="shared" si="10"/>
        <v>8953.35</v>
      </c>
      <c r="I48" s="279">
        <f t="shared" si="5"/>
        <v>15631.839533805784</v>
      </c>
      <c r="J48" s="279">
        <f>Table23[[#This Row],[Filter5]]-I48</f>
        <v>469.7457692106218</v>
      </c>
      <c r="N48" s="64"/>
    </row>
    <row r="49" spans="1:14" x14ac:dyDescent="0.25">
      <c r="A49" s="144">
        <v>270</v>
      </c>
      <c r="B49" s="143" t="str">
        <f t="shared" si="14"/>
        <v xml:space="preserve">Portsmouth </v>
      </c>
      <c r="C49" s="156">
        <f t="shared" si="11"/>
        <v>41935052.959999993</v>
      </c>
      <c r="D49" s="156">
        <f t="shared" si="12"/>
        <v>2410.4722222222222</v>
      </c>
      <c r="E49" s="238">
        <f t="shared" si="13"/>
        <v>17397.02808993166</v>
      </c>
      <c r="F49" s="64"/>
      <c r="G49" s="280">
        <f t="shared" si="9"/>
        <v>40657397.579999998</v>
      </c>
      <c r="H49" s="280">
        <f t="shared" si="10"/>
        <v>2453.9</v>
      </c>
      <c r="I49" s="280">
        <f t="shared" si="5"/>
        <v>16568.481837075673</v>
      </c>
      <c r="J49" s="280">
        <f>Table23[[#This Row],[Filter5]]-I49</f>
        <v>828.5462528559874</v>
      </c>
      <c r="N49" s="64"/>
    </row>
    <row r="50" spans="1:14" x14ac:dyDescent="0.25">
      <c r="A50" s="144">
        <v>280</v>
      </c>
      <c r="B50" s="143" t="str">
        <f t="shared" si="14"/>
        <v xml:space="preserve">Providence </v>
      </c>
      <c r="C50" s="156">
        <f t="shared" si="11"/>
        <v>439052873.06999999</v>
      </c>
      <c r="D50" s="156">
        <f t="shared" si="12"/>
        <v>23063.586111111112</v>
      </c>
      <c r="E50" s="238">
        <f t="shared" si="13"/>
        <v>19036.626435924547</v>
      </c>
      <c r="F50" s="64"/>
      <c r="G50" s="279">
        <f t="shared" si="9"/>
        <v>428653483.27999997</v>
      </c>
      <c r="H50" s="279">
        <f t="shared" si="10"/>
        <v>23164.444444444445</v>
      </c>
      <c r="I50" s="279">
        <f t="shared" si="5"/>
        <v>18504.803096316191</v>
      </c>
      <c r="J50" s="279">
        <f>Table23[[#This Row],[Filter5]]-I50</f>
        <v>531.82333960835604</v>
      </c>
      <c r="N50" s="64"/>
    </row>
    <row r="51" spans="1:14" ht="13.2" customHeight="1" x14ac:dyDescent="0.25">
      <c r="A51" s="144">
        <v>410</v>
      </c>
      <c r="B51" s="143" t="str">
        <f t="shared" si="14"/>
        <v>RI Deaf</v>
      </c>
      <c r="C51" s="156">
        <f t="shared" si="11"/>
        <v>8004003.5200000005</v>
      </c>
      <c r="D51" s="156">
        <f t="shared" si="12"/>
        <v>78.08</v>
      </c>
      <c r="E51" s="238">
        <f t="shared" si="13"/>
        <v>102510.29098360657</v>
      </c>
      <c r="F51" s="64"/>
      <c r="G51" s="280">
        <f t="shared" si="9"/>
        <v>7224022.1899999995</v>
      </c>
      <c r="H51" s="280">
        <f t="shared" si="10"/>
        <v>71.888888888888886</v>
      </c>
      <c r="I51" s="280">
        <f t="shared" si="5"/>
        <v>100488.71670788253</v>
      </c>
      <c r="J51" s="280">
        <f>Table23[[#This Row],[Filter5]]-I51</f>
        <v>2021.5742757240369</v>
      </c>
      <c r="N51" s="64"/>
    </row>
    <row r="52" spans="1:14" x14ac:dyDescent="0.25">
      <c r="A52" s="144">
        <v>640</v>
      </c>
      <c r="B52" s="143" t="str">
        <f t="shared" si="14"/>
        <v>RI Nurses Middle Level College</v>
      </c>
      <c r="C52" s="156">
        <f t="shared" si="11"/>
        <v>4946548</v>
      </c>
      <c r="D52" s="156">
        <f t="shared" si="12"/>
        <v>270.36464088397787</v>
      </c>
      <c r="E52" s="238">
        <f t="shared" si="13"/>
        <v>18295.839218571196</v>
      </c>
      <c r="F52" s="64"/>
      <c r="G52" s="279">
        <f t="shared" si="9"/>
        <v>4768818</v>
      </c>
      <c r="H52" s="279">
        <f t="shared" si="10"/>
        <v>260.60000000000002</v>
      </c>
      <c r="I52" s="279">
        <f t="shared" si="5"/>
        <v>18299.378357636222</v>
      </c>
      <c r="J52" s="279">
        <f>Table23[[#This Row],[Filter5]]-I52</f>
        <v>-3.5391390650256653</v>
      </c>
      <c r="N52" s="64"/>
    </row>
    <row r="53" spans="1:14" x14ac:dyDescent="0.25">
      <c r="A53" s="144">
        <v>610</v>
      </c>
      <c r="B53" s="143" t="str">
        <f t="shared" si="14"/>
        <v>RIMA Blackstone Valley</v>
      </c>
      <c r="C53" s="156">
        <f t="shared" si="11"/>
        <v>29089484.34</v>
      </c>
      <c r="D53" s="156">
        <f t="shared" si="12"/>
        <v>1965.3494623655913</v>
      </c>
      <c r="E53" s="238">
        <f t="shared" si="13"/>
        <v>14801.176532231813</v>
      </c>
      <c r="F53" s="64"/>
      <c r="G53" s="280">
        <f t="shared" si="9"/>
        <v>27119121.5</v>
      </c>
      <c r="H53" s="280">
        <f t="shared" si="10"/>
        <v>1586.5611111111109</v>
      </c>
      <c r="I53" s="280">
        <f t="shared" si="5"/>
        <v>17093.020439034812</v>
      </c>
      <c r="J53" s="280">
        <f>Table23[[#This Row],[Filter5]]-I53</f>
        <v>-2291.8439068029984</v>
      </c>
      <c r="N53" s="64"/>
    </row>
    <row r="54" spans="1:14" x14ac:dyDescent="0.25">
      <c r="A54" s="144">
        <v>700</v>
      </c>
      <c r="B54" s="143" t="str">
        <f t="shared" si="14"/>
        <v>RISE</v>
      </c>
      <c r="C54" s="156">
        <f t="shared" si="11"/>
        <v>8212225</v>
      </c>
      <c r="D54" s="156">
        <f t="shared" si="12"/>
        <v>219.02777777777777</v>
      </c>
      <c r="E54" s="238">
        <f t="shared" ref="E54" si="15">C54/D54</f>
        <v>37493.988585922642</v>
      </c>
      <c r="F54" s="64"/>
      <c r="G54" s="279">
        <v>0</v>
      </c>
      <c r="H54" s="279">
        <v>0</v>
      </c>
      <c r="I54" s="279">
        <v>0</v>
      </c>
      <c r="J54" s="279">
        <f>Table23[[#This Row],[Filter5]]-I54</f>
        <v>37493.988585922642</v>
      </c>
      <c r="N54" s="64"/>
    </row>
    <row r="55" spans="1:14" x14ac:dyDescent="0.25">
      <c r="A55" s="144">
        <v>300</v>
      </c>
      <c r="B55" s="143" t="str">
        <f t="shared" si="14"/>
        <v xml:space="preserve">Scituate </v>
      </c>
      <c r="C55" s="156">
        <f t="shared" si="11"/>
        <v>24229520.890000004</v>
      </c>
      <c r="D55" s="156">
        <f t="shared" si="12"/>
        <v>1221.0333333333331</v>
      </c>
      <c r="E55" s="238">
        <f t="shared" si="13"/>
        <v>19843.455726024415</v>
      </c>
      <c r="F55" s="64"/>
      <c r="G55" s="280">
        <f t="shared" si="9"/>
        <v>24615579.449999999</v>
      </c>
      <c r="H55" s="280">
        <f t="shared" si="10"/>
        <v>1277.3861111111112</v>
      </c>
      <c r="I55" s="280">
        <f t="shared" si="5"/>
        <v>19270.273283767416</v>
      </c>
      <c r="J55" s="280">
        <f>Table23[[#This Row],[Filter5]]-I55</f>
        <v>573.18244225699891</v>
      </c>
      <c r="N55" s="64"/>
    </row>
    <row r="56" spans="1:14" x14ac:dyDescent="0.25">
      <c r="A56" s="144">
        <v>600</v>
      </c>
      <c r="B56" s="143" t="str">
        <f t="shared" si="14"/>
        <v>Segue Institute</v>
      </c>
      <c r="C56" s="156">
        <f t="shared" si="11"/>
        <v>4310106</v>
      </c>
      <c r="D56" s="156">
        <f t="shared" si="12"/>
        <v>234.85561497326202</v>
      </c>
      <c r="E56" s="238">
        <f t="shared" si="13"/>
        <v>18352.152238262217</v>
      </c>
      <c r="F56" s="64"/>
      <c r="G56" s="279">
        <f t="shared" si="9"/>
        <v>4170493</v>
      </c>
      <c r="H56" s="279">
        <f t="shared" si="10"/>
        <v>235.21739130434781</v>
      </c>
      <c r="I56" s="279">
        <f t="shared" si="5"/>
        <v>17730.376894639558</v>
      </c>
      <c r="J56" s="279">
        <f>Table23[[#This Row],[Filter5]]-I56</f>
        <v>621.77534362265942</v>
      </c>
      <c r="N56" s="64"/>
    </row>
    <row r="57" spans="1:14" x14ac:dyDescent="0.25">
      <c r="A57" s="144">
        <v>310</v>
      </c>
      <c r="B57" s="143" t="str">
        <f t="shared" si="14"/>
        <v xml:space="preserve">Smithfield </v>
      </c>
      <c r="C57" s="156">
        <f t="shared" si="11"/>
        <v>41764097.310000002</v>
      </c>
      <c r="D57" s="156">
        <f t="shared" si="12"/>
        <v>2404.6333333333332</v>
      </c>
      <c r="E57" s="238">
        <f t="shared" si="13"/>
        <v>17368.17698193765</v>
      </c>
      <c r="F57" s="64"/>
      <c r="G57" s="280">
        <f t="shared" si="9"/>
        <v>40040517.359999999</v>
      </c>
      <c r="H57" s="280">
        <f t="shared" si="10"/>
        <v>2384.3000000000002</v>
      </c>
      <c r="I57" s="280">
        <f t="shared" si="5"/>
        <v>16793.405762697646</v>
      </c>
      <c r="J57" s="280">
        <f>Table23[[#This Row],[Filter5]]-I57</f>
        <v>574.77121924000312</v>
      </c>
      <c r="N57" s="64"/>
    </row>
    <row r="58" spans="1:14" x14ac:dyDescent="0.25">
      <c r="A58" s="144">
        <v>320</v>
      </c>
      <c r="B58" s="143" t="str">
        <f t="shared" si="14"/>
        <v xml:space="preserve">South Kingstown </v>
      </c>
      <c r="C58" s="156">
        <f t="shared" si="11"/>
        <v>64069994.82</v>
      </c>
      <c r="D58" s="156">
        <f t="shared" si="12"/>
        <v>2930.577777777778</v>
      </c>
      <c r="E58" s="238">
        <f t="shared" si="13"/>
        <v>21862.581264976187</v>
      </c>
      <c r="F58" s="64"/>
      <c r="G58" s="279">
        <f t="shared" si="9"/>
        <v>62685594.450000003</v>
      </c>
      <c r="H58" s="279">
        <f t="shared" si="10"/>
        <v>3119.5138888888891</v>
      </c>
      <c r="I58" s="279">
        <f t="shared" si="5"/>
        <v>20094.667529217961</v>
      </c>
      <c r="J58" s="279">
        <f>Table23[[#This Row],[Filter5]]-I58</f>
        <v>1767.9137357582258</v>
      </c>
      <c r="N58" s="64"/>
    </row>
    <row r="59" spans="1:14" x14ac:dyDescent="0.25">
      <c r="A59" s="144">
        <v>690</v>
      </c>
      <c r="B59" s="143" t="str">
        <f t="shared" si="14"/>
        <v>Southside Elementary</v>
      </c>
      <c r="C59" s="156">
        <f t="shared" si="11"/>
        <v>2119769.8600000003</v>
      </c>
      <c r="D59" s="156">
        <f t="shared" si="12"/>
        <v>119.52105263157894</v>
      </c>
      <c r="E59" s="238">
        <f t="shared" ref="E59" si="16">C59/D59</f>
        <v>17735.535400061653</v>
      </c>
      <c r="F59" s="64"/>
      <c r="G59" s="280">
        <v>0</v>
      </c>
      <c r="H59" s="280">
        <f t="shared" si="10"/>
        <v>72.021052631578954</v>
      </c>
      <c r="I59" s="280">
        <f t="shared" si="5"/>
        <v>0</v>
      </c>
      <c r="J59" s="280">
        <f>Table23[[#This Row],[Filter5]]-I59</f>
        <v>17735.535400061653</v>
      </c>
      <c r="N59" s="64"/>
    </row>
    <row r="60" spans="1:14" x14ac:dyDescent="0.25">
      <c r="A60" s="144">
        <v>620</v>
      </c>
      <c r="B60" s="143" t="str">
        <f t="shared" si="14"/>
        <v>The Greene School</v>
      </c>
      <c r="C60" s="156">
        <f t="shared" si="11"/>
        <v>3358638</v>
      </c>
      <c r="D60" s="156">
        <f t="shared" si="12"/>
        <v>198.58333333333334</v>
      </c>
      <c r="E60" s="238">
        <f t="shared" si="13"/>
        <v>16912.99034830046</v>
      </c>
      <c r="F60" s="64"/>
      <c r="G60" s="279">
        <f t="shared" ref="G60:G69" si="17">VLOOKUP(A60,revtype14,13,FALSE)</f>
        <v>3249950</v>
      </c>
      <c r="H60" s="279">
        <f t="shared" si="10"/>
        <v>186.87777777777777</v>
      </c>
      <c r="I60" s="279">
        <f t="shared" ref="I60:I69" si="18">G60/H60</f>
        <v>17390.77828646174</v>
      </c>
      <c r="J60" s="279">
        <f>Table23[[#This Row],[Filter5]]-I60</f>
        <v>-477.78793816128018</v>
      </c>
      <c r="N60" s="64"/>
    </row>
    <row r="61" spans="1:14" x14ac:dyDescent="0.25">
      <c r="A61" s="144">
        <v>560</v>
      </c>
      <c r="B61" s="143" t="str">
        <f t="shared" si="14"/>
        <v>Times 2 Academy</v>
      </c>
      <c r="C61" s="156">
        <f t="shared" si="11"/>
        <v>11565694.240000002</v>
      </c>
      <c r="D61" s="156">
        <f t="shared" si="12"/>
        <v>727.13</v>
      </c>
      <c r="E61" s="238">
        <f t="shared" si="13"/>
        <v>15905.951122907874</v>
      </c>
      <c r="F61" s="64"/>
      <c r="G61" s="280">
        <f t="shared" si="17"/>
        <v>12017165.369999999</v>
      </c>
      <c r="H61" s="280">
        <f t="shared" si="10"/>
        <v>730.33333333333326</v>
      </c>
      <c r="I61" s="280">
        <f t="shared" si="18"/>
        <v>16454.35696485623</v>
      </c>
      <c r="J61" s="280">
        <f>Table23[[#This Row],[Filter5]]-I61</f>
        <v>-548.40584194835537</v>
      </c>
      <c r="N61" s="64"/>
    </row>
    <row r="62" spans="1:14" x14ac:dyDescent="0.25">
      <c r="A62" s="144">
        <v>330</v>
      </c>
      <c r="B62" s="143" t="str">
        <f t="shared" si="14"/>
        <v xml:space="preserve">Tiverton </v>
      </c>
      <c r="C62" s="156">
        <f t="shared" si="11"/>
        <v>33345541.34</v>
      </c>
      <c r="D62" s="156">
        <f t="shared" si="12"/>
        <v>1754.9375844076121</v>
      </c>
      <c r="E62" s="238">
        <f t="shared" si="13"/>
        <v>19000.984215205553</v>
      </c>
      <c r="F62" s="64"/>
      <c r="G62" s="279">
        <f t="shared" si="17"/>
        <v>32024839.329999998</v>
      </c>
      <c r="H62" s="279">
        <f t="shared" si="10"/>
        <v>1824.6777777777777</v>
      </c>
      <c r="I62" s="279">
        <f t="shared" si="18"/>
        <v>17550.955966045756</v>
      </c>
      <c r="J62" s="279">
        <f>Table23[[#This Row],[Filter5]]-I62</f>
        <v>1450.0282491597973</v>
      </c>
      <c r="N62" s="64"/>
    </row>
    <row r="63" spans="1:14" x14ac:dyDescent="0.25">
      <c r="A63" s="144">
        <v>630</v>
      </c>
      <c r="B63" s="143" t="str">
        <f t="shared" si="14"/>
        <v>Trinity Academy for the Performing Arts</v>
      </c>
      <c r="C63" s="156">
        <f t="shared" si="11"/>
        <v>4491476.41</v>
      </c>
      <c r="D63" s="156">
        <f t="shared" si="12"/>
        <v>210.68160427807487</v>
      </c>
      <c r="E63" s="238">
        <f t="shared" si="13"/>
        <v>21318.787776420104</v>
      </c>
      <c r="F63" s="64"/>
      <c r="G63" s="280">
        <f t="shared" si="17"/>
        <v>3531215.33</v>
      </c>
      <c r="H63" s="280">
        <f t="shared" si="10"/>
        <v>203.95081967213116</v>
      </c>
      <c r="I63" s="280">
        <f t="shared" si="18"/>
        <v>17314.053141226588</v>
      </c>
      <c r="J63" s="280">
        <f>Table23[[#This Row],[Filter5]]-I63</f>
        <v>4004.7346351935157</v>
      </c>
      <c r="N63" s="64"/>
    </row>
    <row r="64" spans="1:14" x14ac:dyDescent="0.25">
      <c r="A64" s="144">
        <v>430</v>
      </c>
      <c r="B64" s="143" t="s">
        <v>379</v>
      </c>
      <c r="C64" s="156">
        <f t="shared" si="11"/>
        <v>3082591</v>
      </c>
      <c r="D64" s="156">
        <f t="shared" si="12"/>
        <v>136.60220994475139</v>
      </c>
      <c r="E64" s="238">
        <f t="shared" si="13"/>
        <v>22566.186895854396</v>
      </c>
      <c r="F64" s="64"/>
      <c r="G64" s="279">
        <f t="shared" si="17"/>
        <v>2993598</v>
      </c>
      <c r="H64" s="279">
        <f t="shared" si="10"/>
        <v>138.51381215469613</v>
      </c>
      <c r="I64" s="279">
        <f t="shared" si="18"/>
        <v>21612.270671293529</v>
      </c>
      <c r="J64" s="279">
        <f>Table23[[#This Row],[Filter5]]-I64</f>
        <v>953.9162245608677</v>
      </c>
      <c r="N64" s="64"/>
    </row>
    <row r="65" spans="1:14" x14ac:dyDescent="0.25">
      <c r="A65" s="144">
        <v>650</v>
      </c>
      <c r="B65" s="143" t="s">
        <v>382</v>
      </c>
      <c r="C65" s="156">
        <f t="shared" si="11"/>
        <v>4078772.5300000003</v>
      </c>
      <c r="D65" s="156">
        <f t="shared" si="12"/>
        <v>220.61111111111111</v>
      </c>
      <c r="E65" s="238">
        <f t="shared" si="13"/>
        <v>18488.518141526063</v>
      </c>
      <c r="F65" s="64"/>
      <c r="G65" s="280">
        <f t="shared" si="17"/>
        <v>3977782.8899999997</v>
      </c>
      <c r="H65" s="280">
        <f t="shared" si="10"/>
        <v>225.02222222222221</v>
      </c>
      <c r="I65" s="280">
        <f t="shared" si="18"/>
        <v>17677.289161564287</v>
      </c>
      <c r="J65" s="280">
        <f>Table23[[#This Row],[Filter5]]-I65</f>
        <v>811.22897996177562</v>
      </c>
      <c r="N65" s="64"/>
    </row>
    <row r="66" spans="1:14" x14ac:dyDescent="0.25">
      <c r="A66" s="144">
        <v>350</v>
      </c>
      <c r="B66" s="143" t="str">
        <f>VLOOKUP($A66,num,B$1)</f>
        <v xml:space="preserve">Warwick </v>
      </c>
      <c r="C66" s="156">
        <f t="shared" si="11"/>
        <v>173856672.21000001</v>
      </c>
      <c r="D66" s="156">
        <f t="shared" si="12"/>
        <v>8712.1366470501489</v>
      </c>
      <c r="E66" s="238">
        <f t="shared" si="13"/>
        <v>19955.687020688125</v>
      </c>
      <c r="F66" s="64"/>
      <c r="G66" s="279">
        <f t="shared" si="17"/>
        <v>174988921.72</v>
      </c>
      <c r="H66" s="279">
        <f t="shared" si="10"/>
        <v>9044.8694444444463</v>
      </c>
      <c r="I66" s="279">
        <f t="shared" si="18"/>
        <v>19346.760370044034</v>
      </c>
      <c r="J66" s="279">
        <f>Table23[[#This Row],[Filter5]]-I66</f>
        <v>608.92665064409084</v>
      </c>
      <c r="N66" s="64"/>
    </row>
    <row r="67" spans="1:14" x14ac:dyDescent="0.25">
      <c r="A67" s="144">
        <v>380</v>
      </c>
      <c r="B67" s="143" t="str">
        <f>VLOOKUP($A67,num,B$1)</f>
        <v xml:space="preserve">West Warwick </v>
      </c>
      <c r="C67" s="156">
        <f t="shared" si="11"/>
        <v>63060293.769999996</v>
      </c>
      <c r="D67" s="156">
        <f t="shared" si="12"/>
        <v>3567.8653846153843</v>
      </c>
      <c r="E67" s="238">
        <f t="shared" si="13"/>
        <v>17674.515984239661</v>
      </c>
      <c r="F67" s="64"/>
      <c r="G67" s="280">
        <f t="shared" si="17"/>
        <v>60715268.120000005</v>
      </c>
      <c r="H67" s="280">
        <f t="shared" si="10"/>
        <v>3414.9722222222222</v>
      </c>
      <c r="I67" s="280">
        <f t="shared" si="18"/>
        <v>17779.139673496615</v>
      </c>
      <c r="J67" s="280">
        <f>Table23[[#This Row],[Filter5]]-I67</f>
        <v>-104.62368925695409</v>
      </c>
      <c r="N67" s="64"/>
    </row>
    <row r="68" spans="1:14" x14ac:dyDescent="0.25">
      <c r="A68" s="144">
        <v>360</v>
      </c>
      <c r="B68" s="143" t="str">
        <f>VLOOKUP($A68,num,B$1)</f>
        <v xml:space="preserve">Westerly </v>
      </c>
      <c r="C68" s="156">
        <f t="shared" si="11"/>
        <v>61154674.859999999</v>
      </c>
      <c r="D68" s="156">
        <f t="shared" si="12"/>
        <v>2682.5439560439559</v>
      </c>
      <c r="E68" s="238">
        <f t="shared" si="13"/>
        <v>22797.268511561317</v>
      </c>
      <c r="F68" s="64"/>
      <c r="G68" s="279">
        <f t="shared" si="17"/>
        <v>59527100.920000002</v>
      </c>
      <c r="H68" s="279">
        <f t="shared" si="10"/>
        <v>2810.0906593406598</v>
      </c>
      <c r="I68" s="279">
        <f t="shared" si="18"/>
        <v>21183.338239331762</v>
      </c>
      <c r="J68" s="279">
        <f>Table23[[#This Row],[Filter5]]-I68</f>
        <v>1613.9302722295542</v>
      </c>
      <c r="N68" s="64"/>
    </row>
    <row r="69" spans="1:14" x14ac:dyDescent="0.25">
      <c r="A69" s="144">
        <v>390</v>
      </c>
      <c r="B69" s="143" t="str">
        <f>VLOOKUP($A69,num,B$1)</f>
        <v xml:space="preserve">Woonsocket </v>
      </c>
      <c r="C69" s="156">
        <f t="shared" si="11"/>
        <v>95346031.540000007</v>
      </c>
      <c r="D69" s="156">
        <f t="shared" si="12"/>
        <v>6027.0611111111111</v>
      </c>
      <c r="E69" s="238">
        <f t="shared" si="13"/>
        <v>15819.655679984073</v>
      </c>
      <c r="G69" s="280">
        <f t="shared" si="17"/>
        <v>92872257.420000002</v>
      </c>
      <c r="H69" s="280">
        <f t="shared" si="10"/>
        <v>5862.4472444444446</v>
      </c>
      <c r="I69" s="280">
        <f t="shared" si="18"/>
        <v>15841.892224788975</v>
      </c>
      <c r="J69" s="280">
        <f>Table23[[#This Row],[Filter5]]-I69</f>
        <v>-22.236544804902223</v>
      </c>
      <c r="N69" s="64"/>
    </row>
    <row r="70" spans="1:14" x14ac:dyDescent="0.25">
      <c r="A70" s="360"/>
      <c r="B70" s="361" t="s">
        <v>65</v>
      </c>
      <c r="C70" s="281">
        <f>SUM(C7:C69)</f>
        <v>2606935517.9400001</v>
      </c>
      <c r="D70" s="281">
        <f>SUM(D7:D69)</f>
        <v>142467.76326173043</v>
      </c>
      <c r="E70" s="282">
        <f t="shared" si="13"/>
        <v>18298.423855723388</v>
      </c>
      <c r="G70" s="279">
        <f>SUM(G7:G69)</f>
        <v>2543569163.7099996</v>
      </c>
      <c r="H70" s="279">
        <f>SUM(H7:H69)</f>
        <v>141218.44950406341</v>
      </c>
      <c r="I70" s="279">
        <f t="shared" ref="I70" si="19">G70/H70</f>
        <v>18011.592484145007</v>
      </c>
      <c r="J70" s="279">
        <f>Table23[[#This Row],[Filter5]]-I70</f>
        <v>286.83137157838064</v>
      </c>
      <c r="N70" s="64"/>
    </row>
    <row r="71" spans="1:14" x14ac:dyDescent="0.25">
      <c r="A71" s="283"/>
      <c r="B71" s="284"/>
      <c r="C71" s="285"/>
      <c r="D71" s="285"/>
      <c r="E71" s="285"/>
      <c r="F71" s="63"/>
      <c r="H71" s="285"/>
    </row>
    <row r="72" spans="1:14" x14ac:dyDescent="0.25">
      <c r="A72" s="283"/>
      <c r="B72" s="284"/>
      <c r="C72" s="285"/>
      <c r="D72" s="285"/>
      <c r="E72" s="285"/>
      <c r="F72" s="63"/>
      <c r="H72" s="285"/>
    </row>
    <row r="73" spans="1:14" x14ac:dyDescent="0.25">
      <c r="A73" s="188"/>
      <c r="B73" s="284"/>
      <c r="C73" s="285"/>
      <c r="D73" s="285"/>
      <c r="E73" s="285"/>
      <c r="F73" s="63"/>
      <c r="H73" s="285"/>
    </row>
    <row r="74" spans="1:14" x14ac:dyDescent="0.25">
      <c r="A74" s="188"/>
      <c r="B74" s="284"/>
      <c r="C74" s="285"/>
      <c r="D74" s="285"/>
      <c r="E74" s="285"/>
      <c r="F74" s="63"/>
      <c r="H74" s="285"/>
    </row>
    <row r="75" spans="1:14" x14ac:dyDescent="0.25">
      <c r="A75" s="188"/>
      <c r="B75" s="284"/>
      <c r="C75" s="285"/>
      <c r="D75" s="285"/>
      <c r="E75" s="285"/>
      <c r="F75" s="63"/>
      <c r="H75" s="285"/>
    </row>
    <row r="76" spans="1:14" x14ac:dyDescent="0.25">
      <c r="A76" s="188"/>
      <c r="B76" s="284"/>
      <c r="C76" s="285"/>
      <c r="D76" s="285"/>
      <c r="E76" s="285"/>
      <c r="F76" s="63"/>
      <c r="H76" s="285"/>
    </row>
    <row r="77" spans="1:14" x14ac:dyDescent="0.25">
      <c r="A77" s="63"/>
      <c r="B77" s="284"/>
      <c r="C77" s="285"/>
      <c r="D77" s="285"/>
      <c r="E77" s="285"/>
      <c r="F77" s="63"/>
      <c r="H77" s="285"/>
    </row>
    <row r="78" spans="1:14" x14ac:dyDescent="0.25">
      <c r="A78" s="63"/>
      <c r="B78" s="286"/>
      <c r="C78" s="285"/>
      <c r="D78" s="285"/>
      <c r="E78" s="285"/>
      <c r="F78" s="63"/>
      <c r="H78" s="285"/>
    </row>
    <row r="79" spans="1:14" x14ac:dyDescent="0.25">
      <c r="A79" s="63"/>
      <c r="B79" s="284"/>
      <c r="C79" s="285"/>
      <c r="D79" s="285"/>
      <c r="E79" s="285"/>
      <c r="F79" s="63"/>
      <c r="H79" s="285"/>
    </row>
    <row r="80" spans="1:14" x14ac:dyDescent="0.25">
      <c r="A80" s="63"/>
      <c r="B80" s="284"/>
      <c r="C80" s="285"/>
      <c r="D80" s="285"/>
      <c r="E80" s="285"/>
      <c r="F80" s="63"/>
      <c r="H80" s="285"/>
    </row>
    <row r="81" spans="1:8" x14ac:dyDescent="0.25">
      <c r="A81" s="63"/>
      <c r="B81" s="284"/>
      <c r="C81" s="285"/>
      <c r="D81" s="285"/>
      <c r="E81" s="285"/>
      <c r="F81" s="63"/>
      <c r="H81" s="285"/>
    </row>
    <row r="82" spans="1:8" x14ac:dyDescent="0.25">
      <c r="A82" s="63"/>
      <c r="B82" s="284"/>
      <c r="C82" s="285"/>
      <c r="D82" s="285"/>
      <c r="E82" s="285"/>
      <c r="F82" s="63"/>
      <c r="H82" s="285"/>
    </row>
    <row r="83" spans="1:8" x14ac:dyDescent="0.25">
      <c r="A83" s="63"/>
      <c r="B83" s="284"/>
      <c r="C83" s="285"/>
      <c r="D83" s="285"/>
      <c r="E83" s="285"/>
      <c r="F83" s="63"/>
      <c r="H83" s="285"/>
    </row>
    <row r="84" spans="1:8" x14ac:dyDescent="0.25">
      <c r="A84" s="63"/>
      <c r="B84" s="284"/>
      <c r="C84" s="285"/>
      <c r="D84" s="285"/>
      <c r="E84" s="285"/>
      <c r="F84" s="63"/>
      <c r="H84" s="285"/>
    </row>
    <row r="85" spans="1:8" x14ac:dyDescent="0.25">
      <c r="A85" s="63"/>
      <c r="B85" s="284"/>
      <c r="C85" s="285"/>
      <c r="D85" s="285"/>
      <c r="E85" s="285"/>
      <c r="F85" s="63"/>
      <c r="H85" s="285"/>
    </row>
    <row r="86" spans="1:8" x14ac:dyDescent="0.25">
      <c r="A86" s="63"/>
      <c r="B86" s="284"/>
      <c r="C86" s="285"/>
      <c r="D86" s="285"/>
      <c r="E86" s="285"/>
      <c r="F86" s="63"/>
      <c r="H86" s="285"/>
    </row>
    <row r="87" spans="1:8" x14ac:dyDescent="0.25">
      <c r="A87" s="63"/>
      <c r="B87" s="284"/>
      <c r="C87" s="285"/>
      <c r="D87" s="285"/>
      <c r="E87" s="285"/>
      <c r="F87" s="63"/>
      <c r="H87" s="285"/>
    </row>
    <row r="88" spans="1:8" x14ac:dyDescent="0.25">
      <c r="A88" s="63"/>
      <c r="B88" s="286"/>
      <c r="C88" s="285"/>
      <c r="D88" s="285"/>
      <c r="E88" s="285"/>
      <c r="F88" s="63"/>
      <c r="H88" s="285"/>
    </row>
    <row r="89" spans="1:8" x14ac:dyDescent="0.25">
      <c r="A89" s="63"/>
      <c r="B89" s="284"/>
      <c r="C89" s="285"/>
      <c r="D89" s="285"/>
      <c r="E89" s="285"/>
      <c r="F89" s="63"/>
      <c r="H89" s="285"/>
    </row>
    <row r="90" spans="1:8" x14ac:dyDescent="0.25">
      <c r="A90" s="63"/>
      <c r="B90" s="284"/>
      <c r="C90" s="285"/>
      <c r="D90" s="285"/>
      <c r="E90" s="285"/>
      <c r="F90" s="63"/>
      <c r="H90" s="285"/>
    </row>
    <row r="91" spans="1:8" x14ac:dyDescent="0.25">
      <c r="A91" s="63"/>
      <c r="B91" s="284"/>
      <c r="C91" s="285"/>
      <c r="D91" s="285"/>
      <c r="E91" s="285"/>
      <c r="F91" s="63"/>
      <c r="H91" s="285"/>
    </row>
    <row r="92" spans="1:8" x14ac:dyDescent="0.25">
      <c r="A92" s="63"/>
      <c r="B92" s="284"/>
      <c r="C92" s="285"/>
      <c r="D92" s="285"/>
      <c r="E92" s="285"/>
      <c r="F92" s="63"/>
      <c r="H92" s="285"/>
    </row>
    <row r="93" spans="1:8" x14ac:dyDescent="0.25">
      <c r="A93" s="63"/>
      <c r="B93" s="284"/>
      <c r="C93" s="285"/>
      <c r="D93" s="285"/>
      <c r="E93" s="285"/>
      <c r="F93" s="63"/>
      <c r="H93" s="285"/>
    </row>
    <row r="94" spans="1:8" x14ac:dyDescent="0.25">
      <c r="A94" s="63"/>
      <c r="B94" s="284"/>
      <c r="C94" s="285"/>
      <c r="D94" s="285"/>
      <c r="E94" s="285"/>
      <c r="F94" s="63"/>
      <c r="H94" s="285"/>
    </row>
    <row r="95" spans="1:8" x14ac:dyDescent="0.25">
      <c r="A95" s="63"/>
      <c r="B95" s="63"/>
      <c r="C95" s="63"/>
      <c r="D95" s="63"/>
      <c r="E95" s="63"/>
      <c r="F95" s="63"/>
      <c r="H95" s="285"/>
    </row>
    <row r="96" spans="1:8" x14ac:dyDescent="0.25">
      <c r="A96" s="63"/>
      <c r="B96" s="63"/>
      <c r="C96" s="63"/>
      <c r="D96" s="63"/>
      <c r="E96" s="63"/>
      <c r="F96" s="63"/>
      <c r="H96" s="285"/>
    </row>
    <row r="97" spans="1:8" x14ac:dyDescent="0.25">
      <c r="A97" s="63"/>
      <c r="B97" s="63"/>
      <c r="C97" s="63"/>
      <c r="D97" s="63"/>
      <c r="E97" s="63"/>
      <c r="F97" s="63"/>
      <c r="H97" s="285"/>
    </row>
    <row r="98" spans="1:8" x14ac:dyDescent="0.25">
      <c r="A98" s="63"/>
      <c r="B98" s="63"/>
      <c r="C98" s="63"/>
      <c r="D98" s="63"/>
      <c r="E98" s="63"/>
      <c r="F98" s="63"/>
      <c r="H98" s="283"/>
    </row>
    <row r="99" spans="1:8" x14ac:dyDescent="0.25">
      <c r="A99" s="63"/>
      <c r="B99" s="63"/>
      <c r="C99" s="63"/>
      <c r="D99" s="63"/>
      <c r="E99" s="63"/>
      <c r="F99" s="63"/>
      <c r="H99" s="283"/>
    </row>
    <row r="100" spans="1:8" x14ac:dyDescent="0.25">
      <c r="A100" s="63"/>
      <c r="B100" s="63"/>
      <c r="C100" s="63"/>
      <c r="D100" s="63"/>
      <c r="E100" s="63"/>
      <c r="F100" s="63"/>
      <c r="H100" s="283"/>
    </row>
    <row r="101" spans="1:8" x14ac:dyDescent="0.25">
      <c r="A101" s="63"/>
      <c r="B101" s="63"/>
      <c r="C101" s="63"/>
      <c r="D101" s="63"/>
      <c r="E101" s="63"/>
      <c r="F101" s="63"/>
      <c r="H101" s="283"/>
    </row>
    <row r="102" spans="1:8" x14ac:dyDescent="0.25">
      <c r="A102" s="63"/>
      <c r="B102" s="63"/>
      <c r="C102" s="63"/>
      <c r="D102" s="63"/>
      <c r="E102" s="63"/>
      <c r="F102" s="63"/>
      <c r="H102" s="283"/>
    </row>
    <row r="103" spans="1:8" x14ac:dyDescent="0.25">
      <c r="A103" s="63"/>
      <c r="B103" s="63"/>
      <c r="C103" s="63"/>
      <c r="D103" s="63"/>
      <c r="E103" s="63"/>
      <c r="F103" s="63"/>
      <c r="H103" s="283"/>
    </row>
    <row r="104" spans="1:8" x14ac:dyDescent="0.25">
      <c r="A104" s="63"/>
      <c r="B104" s="63"/>
      <c r="C104" s="63"/>
      <c r="D104" s="63"/>
      <c r="E104" s="63"/>
      <c r="F104" s="63"/>
      <c r="H104" s="283"/>
    </row>
    <row r="105" spans="1:8" x14ac:dyDescent="0.25">
      <c r="A105" s="63"/>
      <c r="B105" s="63"/>
      <c r="C105" s="63"/>
      <c r="D105" s="63"/>
      <c r="E105" s="63"/>
      <c r="F105" s="63"/>
      <c r="H105" s="283"/>
    </row>
    <row r="106" spans="1:8" x14ac:dyDescent="0.25">
      <c r="A106" s="63"/>
      <c r="B106" s="63"/>
      <c r="C106" s="63"/>
      <c r="D106" s="63"/>
      <c r="E106" s="63"/>
      <c r="F106" s="63"/>
      <c r="H106" s="283"/>
    </row>
    <row r="107" spans="1:8" x14ac:dyDescent="0.25">
      <c r="A107" s="63"/>
      <c r="B107" s="63"/>
      <c r="C107" s="63"/>
      <c r="D107" s="63"/>
      <c r="E107" s="63"/>
      <c r="F107" s="63"/>
      <c r="H107" s="283"/>
    </row>
    <row r="108" spans="1:8" x14ac:dyDescent="0.25">
      <c r="A108" s="63"/>
      <c r="B108" s="63"/>
      <c r="C108" s="63"/>
      <c r="D108" s="63"/>
      <c r="E108" s="63"/>
      <c r="F108" s="63"/>
      <c r="H108" s="283"/>
    </row>
    <row r="109" spans="1:8" x14ac:dyDescent="0.25">
      <c r="A109" s="63"/>
      <c r="B109" s="63"/>
      <c r="C109" s="63"/>
      <c r="D109" s="63"/>
      <c r="E109" s="63"/>
      <c r="F109" s="63"/>
      <c r="H109" s="283"/>
    </row>
    <row r="110" spans="1:8" x14ac:dyDescent="0.25">
      <c r="A110" s="63"/>
      <c r="B110" s="63"/>
      <c r="C110" s="63"/>
      <c r="D110" s="63"/>
      <c r="E110" s="63"/>
      <c r="F110" s="63"/>
      <c r="H110" s="283"/>
    </row>
    <row r="111" spans="1:8" x14ac:dyDescent="0.25">
      <c r="A111" s="63"/>
      <c r="B111" s="63"/>
      <c r="C111" s="63"/>
      <c r="D111" s="63"/>
      <c r="E111" s="63"/>
      <c r="F111" s="63"/>
      <c r="H111" s="283"/>
    </row>
    <row r="112" spans="1:8" x14ac:dyDescent="0.25">
      <c r="A112" s="63"/>
      <c r="B112" s="63"/>
      <c r="C112" s="63"/>
      <c r="D112" s="63"/>
      <c r="E112" s="63"/>
      <c r="F112" s="63"/>
      <c r="H112" s="283"/>
    </row>
    <row r="113" spans="1:8" x14ac:dyDescent="0.25">
      <c r="A113" s="63"/>
      <c r="B113" s="63"/>
      <c r="C113" s="63"/>
      <c r="D113" s="63"/>
      <c r="E113" s="63"/>
      <c r="F113" s="63"/>
      <c r="H113" s="283"/>
    </row>
    <row r="114" spans="1:8" x14ac:dyDescent="0.25">
      <c r="A114" s="63"/>
      <c r="B114" s="63"/>
      <c r="C114" s="63"/>
      <c r="D114" s="63"/>
      <c r="E114" s="63"/>
      <c r="F114" s="63"/>
      <c r="H114" s="283"/>
    </row>
    <row r="115" spans="1:8" x14ac:dyDescent="0.25">
      <c r="A115" s="63"/>
      <c r="B115" s="63"/>
      <c r="C115" s="63"/>
      <c r="D115" s="63"/>
      <c r="E115" s="63"/>
      <c r="F115" s="63"/>
      <c r="H115" s="283"/>
    </row>
    <row r="116" spans="1:8" x14ac:dyDescent="0.25">
      <c r="A116" s="63"/>
      <c r="B116" s="63"/>
      <c r="C116" s="63"/>
      <c r="D116" s="63"/>
      <c r="E116" s="63"/>
      <c r="F116" s="63"/>
      <c r="H116" s="283"/>
    </row>
    <row r="117" spans="1:8" x14ac:dyDescent="0.25">
      <c r="A117" s="63"/>
      <c r="B117" s="63"/>
      <c r="C117" s="63"/>
      <c r="D117" s="63"/>
      <c r="E117" s="63"/>
      <c r="F117" s="63"/>
      <c r="H117" s="283"/>
    </row>
    <row r="118" spans="1:8" x14ac:dyDescent="0.25">
      <c r="H118" s="283"/>
    </row>
    <row r="119" spans="1:8" x14ac:dyDescent="0.25">
      <c r="H119" s="283"/>
    </row>
    <row r="120" spans="1:8" x14ac:dyDescent="0.25">
      <c r="H120" s="283"/>
    </row>
    <row r="121" spans="1:8" x14ac:dyDescent="0.25">
      <c r="H121" s="283"/>
    </row>
    <row r="122" spans="1:8" x14ac:dyDescent="0.25">
      <c r="H122" s="283"/>
    </row>
    <row r="123" spans="1:8" x14ac:dyDescent="0.25">
      <c r="H123" s="283"/>
    </row>
    <row r="124" spans="1:8" x14ac:dyDescent="0.25">
      <c r="H124" s="283"/>
    </row>
    <row r="125" spans="1:8" x14ac:dyDescent="0.25">
      <c r="H125" s="283"/>
    </row>
    <row r="126" spans="1:8" x14ac:dyDescent="0.25">
      <c r="H126" s="283"/>
    </row>
    <row r="127" spans="1:8" x14ac:dyDescent="0.25">
      <c r="H127" s="283"/>
    </row>
    <row r="128" spans="1:8" x14ac:dyDescent="0.25">
      <c r="H128" s="283"/>
    </row>
    <row r="129" spans="8:8" x14ac:dyDescent="0.25">
      <c r="H129" s="283"/>
    </row>
    <row r="130" spans="8:8" x14ac:dyDescent="0.25">
      <c r="H130" s="283"/>
    </row>
    <row r="131" spans="8:8" x14ac:dyDescent="0.25">
      <c r="H131" s="283"/>
    </row>
    <row r="132" spans="8:8" x14ac:dyDescent="0.25">
      <c r="H132" s="283"/>
    </row>
    <row r="133" spans="8:8" x14ac:dyDescent="0.25">
      <c r="H133" s="283"/>
    </row>
    <row r="134" spans="8:8" x14ac:dyDescent="0.25">
      <c r="H134" s="283"/>
    </row>
    <row r="135" spans="8:8" x14ac:dyDescent="0.25">
      <c r="H135" s="283"/>
    </row>
    <row r="136" spans="8:8" x14ac:dyDescent="0.25">
      <c r="H136" s="283"/>
    </row>
    <row r="137" spans="8:8" x14ac:dyDescent="0.25">
      <c r="H137" s="283"/>
    </row>
    <row r="138" spans="8:8" x14ac:dyDescent="0.25">
      <c r="H138" s="283"/>
    </row>
    <row r="139" spans="8:8" x14ac:dyDescent="0.25">
      <c r="H139" s="283"/>
    </row>
    <row r="140" spans="8:8" x14ac:dyDescent="0.25">
      <c r="H140" s="283"/>
    </row>
    <row r="141" spans="8:8" x14ac:dyDescent="0.25">
      <c r="H141" s="283"/>
    </row>
    <row r="142" spans="8:8" x14ac:dyDescent="0.25">
      <c r="H142" s="283"/>
    </row>
    <row r="143" spans="8:8" x14ac:dyDescent="0.25">
      <c r="H143" s="283"/>
    </row>
    <row r="144" spans="8:8" x14ac:dyDescent="0.25">
      <c r="H144" s="283"/>
    </row>
    <row r="145" spans="8:8" x14ac:dyDescent="0.25">
      <c r="H145" s="283"/>
    </row>
    <row r="146" spans="8:8" x14ac:dyDescent="0.25">
      <c r="H146" s="283"/>
    </row>
    <row r="147" spans="8:8" x14ac:dyDescent="0.25">
      <c r="H147" s="283"/>
    </row>
    <row r="148" spans="8:8" x14ac:dyDescent="0.25">
      <c r="H148" s="283"/>
    </row>
    <row r="149" spans="8:8" x14ac:dyDescent="0.25">
      <c r="H149" s="283"/>
    </row>
    <row r="150" spans="8:8" x14ac:dyDescent="0.25">
      <c r="H150" s="283"/>
    </row>
    <row r="151" spans="8:8" x14ac:dyDescent="0.25">
      <c r="H151" s="283"/>
    </row>
    <row r="152" spans="8:8" x14ac:dyDescent="0.25">
      <c r="H152" s="283"/>
    </row>
    <row r="153" spans="8:8" x14ac:dyDescent="0.25">
      <c r="H153" s="283"/>
    </row>
    <row r="154" spans="8:8" x14ac:dyDescent="0.25">
      <c r="H154" s="283"/>
    </row>
    <row r="155" spans="8:8" x14ac:dyDescent="0.25">
      <c r="H155" s="283"/>
    </row>
    <row r="156" spans="8:8" x14ac:dyDescent="0.25">
      <c r="H156" s="283"/>
    </row>
    <row r="157" spans="8:8" x14ac:dyDescent="0.25">
      <c r="H157" s="283"/>
    </row>
    <row r="158" spans="8:8" x14ac:dyDescent="0.25">
      <c r="H158" s="283"/>
    </row>
    <row r="159" spans="8:8" x14ac:dyDescent="0.25">
      <c r="H159" s="283"/>
    </row>
    <row r="160" spans="8:8" x14ac:dyDescent="0.25">
      <c r="H160" s="283"/>
    </row>
    <row r="161" spans="8:8" x14ac:dyDescent="0.25">
      <c r="H161" s="283"/>
    </row>
    <row r="162" spans="8:8" x14ac:dyDescent="0.25">
      <c r="H162" s="283"/>
    </row>
    <row r="163" spans="8:8" x14ac:dyDescent="0.25">
      <c r="H163" s="283"/>
    </row>
    <row r="164" spans="8:8" x14ac:dyDescent="0.25">
      <c r="H164" s="283"/>
    </row>
    <row r="165" spans="8:8" x14ac:dyDescent="0.25">
      <c r="H165" s="283"/>
    </row>
    <row r="166" spans="8:8" x14ac:dyDescent="0.25">
      <c r="H166" s="283"/>
    </row>
    <row r="167" spans="8:8" x14ac:dyDescent="0.25">
      <c r="H167" s="283"/>
    </row>
    <row r="168" spans="8:8" x14ac:dyDescent="0.25">
      <c r="H168" s="283"/>
    </row>
    <row r="169" spans="8:8" x14ac:dyDescent="0.25">
      <c r="H169" s="283"/>
    </row>
    <row r="170" spans="8:8" x14ac:dyDescent="0.25">
      <c r="H170" s="283"/>
    </row>
    <row r="171" spans="8:8" x14ac:dyDescent="0.25">
      <c r="H171" s="283"/>
    </row>
    <row r="172" spans="8:8" x14ac:dyDescent="0.25">
      <c r="H172" s="283"/>
    </row>
    <row r="173" spans="8:8" x14ac:dyDescent="0.25">
      <c r="H173" s="283"/>
    </row>
    <row r="174" spans="8:8" x14ac:dyDescent="0.25">
      <c r="H174" s="283"/>
    </row>
    <row r="175" spans="8:8" x14ac:dyDescent="0.25">
      <c r="H175" s="283"/>
    </row>
    <row r="176" spans="8:8" x14ac:dyDescent="0.25">
      <c r="H176" s="283"/>
    </row>
    <row r="177" spans="8:8" x14ac:dyDescent="0.25">
      <c r="H177" s="283"/>
    </row>
    <row r="178" spans="8:8" x14ac:dyDescent="0.25">
      <c r="H178" s="283"/>
    </row>
    <row r="179" spans="8:8" x14ac:dyDescent="0.25">
      <c r="H179" s="283"/>
    </row>
    <row r="180" spans="8:8" x14ac:dyDescent="0.25">
      <c r="H180" s="283"/>
    </row>
    <row r="181" spans="8:8" x14ac:dyDescent="0.25">
      <c r="H181" s="283"/>
    </row>
    <row r="182" spans="8:8" x14ac:dyDescent="0.25">
      <c r="H182" s="283"/>
    </row>
    <row r="183" spans="8:8" x14ac:dyDescent="0.25">
      <c r="H183" s="283"/>
    </row>
    <row r="184" spans="8:8" x14ac:dyDescent="0.25">
      <c r="H184" s="283"/>
    </row>
    <row r="185" spans="8:8" x14ac:dyDescent="0.25">
      <c r="H185" s="283"/>
    </row>
    <row r="186" spans="8:8" x14ac:dyDescent="0.25">
      <c r="H186" s="283"/>
    </row>
    <row r="187" spans="8:8" x14ac:dyDescent="0.25">
      <c r="H187" s="283"/>
    </row>
    <row r="188" spans="8:8" x14ac:dyDescent="0.25">
      <c r="H188" s="283"/>
    </row>
    <row r="189" spans="8:8" x14ac:dyDescent="0.25">
      <c r="H189" s="283"/>
    </row>
    <row r="190" spans="8:8" x14ac:dyDescent="0.25">
      <c r="H190" s="283"/>
    </row>
    <row r="191" spans="8:8" x14ac:dyDescent="0.25">
      <c r="H191" s="283"/>
    </row>
    <row r="192" spans="8:8" x14ac:dyDescent="0.25">
      <c r="H192" s="283"/>
    </row>
    <row r="193" spans="8:8" x14ac:dyDescent="0.25">
      <c r="H193" s="283"/>
    </row>
    <row r="194" spans="8:8" x14ac:dyDescent="0.25">
      <c r="H194" s="283"/>
    </row>
    <row r="195" spans="8:8" x14ac:dyDescent="0.25">
      <c r="H195" s="283"/>
    </row>
    <row r="196" spans="8:8" x14ac:dyDescent="0.25">
      <c r="H196" s="283"/>
    </row>
    <row r="197" spans="8:8" x14ac:dyDescent="0.25">
      <c r="H197" s="283"/>
    </row>
    <row r="198" spans="8:8" x14ac:dyDescent="0.25">
      <c r="H198" s="283"/>
    </row>
    <row r="199" spans="8:8" x14ac:dyDescent="0.25">
      <c r="H199" s="283"/>
    </row>
    <row r="200" spans="8:8" x14ac:dyDescent="0.25">
      <c r="H200" s="283"/>
    </row>
    <row r="201" spans="8:8" x14ac:dyDescent="0.25">
      <c r="H201" s="283"/>
    </row>
    <row r="202" spans="8:8" x14ac:dyDescent="0.25">
      <c r="H202" s="283"/>
    </row>
    <row r="203" spans="8:8" x14ac:dyDescent="0.25">
      <c r="H203" s="283"/>
    </row>
    <row r="204" spans="8:8" x14ac:dyDescent="0.25">
      <c r="H204" s="283"/>
    </row>
    <row r="205" spans="8:8" x14ac:dyDescent="0.25">
      <c r="H205" s="283"/>
    </row>
    <row r="206" spans="8:8" x14ac:dyDescent="0.25">
      <c r="H206" s="283"/>
    </row>
    <row r="207" spans="8:8" x14ac:dyDescent="0.25">
      <c r="H207" s="283"/>
    </row>
    <row r="208" spans="8:8" x14ac:dyDescent="0.25">
      <c r="H208" s="283"/>
    </row>
    <row r="209" spans="8:8" x14ac:dyDescent="0.25">
      <c r="H209" s="283"/>
    </row>
    <row r="210" spans="8:8" x14ac:dyDescent="0.25">
      <c r="H210" s="283"/>
    </row>
    <row r="211" spans="8:8" x14ac:dyDescent="0.25">
      <c r="H211" s="283"/>
    </row>
    <row r="212" spans="8:8" x14ac:dyDescent="0.25">
      <c r="H212" s="283"/>
    </row>
    <row r="213" spans="8:8" x14ac:dyDescent="0.25">
      <c r="H213" s="283"/>
    </row>
    <row r="214" spans="8:8" x14ac:dyDescent="0.25">
      <c r="H214" s="283"/>
    </row>
    <row r="215" spans="8:8" x14ac:dyDescent="0.25">
      <c r="H215" s="283"/>
    </row>
    <row r="216" spans="8:8" x14ac:dyDescent="0.25">
      <c r="H216" s="283"/>
    </row>
    <row r="217" spans="8:8" x14ac:dyDescent="0.25">
      <c r="H217" s="283"/>
    </row>
    <row r="218" spans="8:8" x14ac:dyDescent="0.25">
      <c r="H218" s="283"/>
    </row>
    <row r="219" spans="8:8" x14ac:dyDescent="0.25">
      <c r="H219" s="283"/>
    </row>
    <row r="220" spans="8:8" x14ac:dyDescent="0.25">
      <c r="H220" s="283"/>
    </row>
    <row r="221" spans="8:8" x14ac:dyDescent="0.25">
      <c r="H221" s="283"/>
    </row>
    <row r="222" spans="8:8" x14ac:dyDescent="0.25">
      <c r="H222" s="283"/>
    </row>
    <row r="223" spans="8:8" x14ac:dyDescent="0.25">
      <c r="H223" s="283"/>
    </row>
    <row r="224" spans="8:8" x14ac:dyDescent="0.25">
      <c r="H224" s="283"/>
    </row>
    <row r="225" spans="8:8" x14ac:dyDescent="0.25">
      <c r="H225" s="283"/>
    </row>
    <row r="226" spans="8:8" x14ac:dyDescent="0.25">
      <c r="H226" s="283"/>
    </row>
    <row r="227" spans="8:8" x14ac:dyDescent="0.25">
      <c r="H227" s="283"/>
    </row>
  </sheetData>
  <sheetProtection password="80ED" sheet="1" objects="1" scenarios="1"/>
  <sortState ref="A7:E60">
    <sortCondition ref="B7:B60"/>
  </sortState>
  <mergeCells count="1">
    <mergeCell ref="A3:D3"/>
  </mergeCells>
  <pageMargins left="0.7" right="0.7" top="0.75" bottom="0.75" header="0.3" footer="0.3"/>
  <pageSetup scale="85" orientation="landscape" r:id="rId1"/>
  <headerFooter>
    <oddHeader>&amp;C&amp;"-,Bold"&amp;14FY 19 UCOA REVENUE REPORT</oddHeader>
    <oddFooter>&amp;C&amp;"Arial,Regular"Page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sheetPr>
  <dimension ref="A1:V132"/>
  <sheetViews>
    <sheetView topLeftCell="A2" workbookViewId="0">
      <selection activeCell="A2" sqref="A2"/>
    </sheetView>
  </sheetViews>
  <sheetFormatPr defaultColWidth="9.6640625" defaultRowHeight="13.2" x14ac:dyDescent="0.25"/>
  <cols>
    <col min="1" max="1" width="14.1640625" style="72" customWidth="1"/>
    <col min="2" max="2" width="29.1640625" style="72" customWidth="1"/>
    <col min="3" max="3" width="13.6640625" style="72" customWidth="1"/>
    <col min="4" max="4" width="22.1640625" style="65" customWidth="1"/>
    <col min="5" max="7" width="20.83203125" style="65" bestFit="1" customWidth="1"/>
    <col min="8" max="8" width="23" style="65" bestFit="1" customWidth="1"/>
    <col min="9" max="9" width="17.83203125" style="65" bestFit="1" customWidth="1"/>
    <col min="10" max="10" width="20.83203125" style="65" bestFit="1" customWidth="1"/>
    <col min="11" max="11" width="22.1640625" style="65" customWidth="1"/>
    <col min="12" max="12" width="2" style="65" customWidth="1"/>
    <col min="13" max="13" width="16.1640625" style="69" customWidth="1"/>
    <col min="14" max="14" width="14.33203125" style="65" customWidth="1"/>
    <col min="15" max="15" width="16.83203125" style="65" customWidth="1"/>
    <col min="16" max="16" width="13.83203125" style="65" customWidth="1"/>
    <col min="17" max="17" width="18.6640625" style="65" customWidth="1"/>
    <col min="18" max="18" width="13.33203125" style="65" customWidth="1"/>
    <col min="19" max="19" width="12" style="65" customWidth="1"/>
    <col min="20" max="20" width="13.1640625" style="65" customWidth="1"/>
    <col min="21" max="16384" width="9.6640625" style="65"/>
  </cols>
  <sheetData>
    <row r="1" spans="1:20" ht="12" hidden="1" customHeight="1" x14ac:dyDescent="0.25">
      <c r="A1" s="117" t="s">
        <v>137</v>
      </c>
      <c r="B1" s="118" t="s">
        <v>306</v>
      </c>
      <c r="C1" s="118" t="s">
        <v>336</v>
      </c>
      <c r="D1" s="119" t="s">
        <v>307</v>
      </c>
      <c r="E1" s="120" t="s">
        <v>308</v>
      </c>
      <c r="F1" s="119" t="s">
        <v>309</v>
      </c>
      <c r="G1" s="120" t="s">
        <v>310</v>
      </c>
      <c r="H1" s="121" t="s">
        <v>312</v>
      </c>
      <c r="I1" s="122" t="s">
        <v>313</v>
      </c>
      <c r="J1" s="123" t="s">
        <v>314</v>
      </c>
      <c r="K1" s="90" t="s">
        <v>315</v>
      </c>
    </row>
    <row r="2" spans="1:20" ht="15" customHeight="1" x14ac:dyDescent="0.25">
      <c r="E2" s="93"/>
    </row>
    <row r="3" spans="1:20" ht="15" customHeight="1" x14ac:dyDescent="0.3">
      <c r="A3" s="408" t="s">
        <v>405</v>
      </c>
      <c r="B3" s="408"/>
      <c r="C3" s="408"/>
      <c r="D3" s="273"/>
      <c r="E3" s="274"/>
      <c r="F3" s="272"/>
    </row>
    <row r="4" spans="1:20" ht="21" customHeight="1" x14ac:dyDescent="0.3">
      <c r="A4" s="409"/>
      <c r="B4" s="409"/>
      <c r="C4" s="409"/>
      <c r="D4" s="271"/>
      <c r="M4" s="407" t="s">
        <v>404</v>
      </c>
      <c r="N4" s="407"/>
      <c r="O4" s="407"/>
      <c r="P4" s="407"/>
      <c r="Q4" s="407"/>
      <c r="R4" s="407"/>
      <c r="S4" s="407"/>
      <c r="T4" s="407"/>
    </row>
    <row r="5" spans="1:20" s="67" customFormat="1" x14ac:dyDescent="0.25">
      <c r="A5" s="66"/>
      <c r="B5" s="66"/>
      <c r="C5" s="66"/>
      <c r="D5" s="391" t="s">
        <v>290</v>
      </c>
      <c r="E5" s="392"/>
      <c r="F5" s="387" t="s">
        <v>34</v>
      </c>
      <c r="G5" s="387"/>
      <c r="H5" s="388" t="s">
        <v>291</v>
      </c>
      <c r="I5" s="389"/>
      <c r="J5" s="390"/>
      <c r="M5" s="410" t="s">
        <v>290</v>
      </c>
      <c r="N5" s="411"/>
      <c r="O5" s="412" t="s">
        <v>34</v>
      </c>
      <c r="P5" s="412"/>
      <c r="Q5" s="404" t="s">
        <v>291</v>
      </c>
      <c r="R5" s="405"/>
      <c r="S5" s="406"/>
    </row>
    <row r="6" spans="1:20" s="68" customFormat="1" x14ac:dyDescent="0.25">
      <c r="A6" s="61" t="s">
        <v>130</v>
      </c>
      <c r="B6" s="61" t="s">
        <v>38</v>
      </c>
      <c r="C6" s="91" t="s">
        <v>138</v>
      </c>
      <c r="D6" s="76" t="s">
        <v>293</v>
      </c>
      <c r="E6" s="77" t="s">
        <v>294</v>
      </c>
      <c r="F6" s="76" t="s">
        <v>293</v>
      </c>
      <c r="G6" s="77" t="s">
        <v>294</v>
      </c>
      <c r="H6" s="76" t="s">
        <v>295</v>
      </c>
      <c r="I6" s="76" t="s">
        <v>296</v>
      </c>
      <c r="J6" s="76" t="s">
        <v>131</v>
      </c>
      <c r="K6" s="76" t="s">
        <v>44</v>
      </c>
      <c r="M6" s="76" t="s">
        <v>293</v>
      </c>
      <c r="N6" s="77" t="s">
        <v>294</v>
      </c>
      <c r="O6" s="76" t="s">
        <v>293</v>
      </c>
      <c r="P6" s="77" t="s">
        <v>294</v>
      </c>
      <c r="Q6" s="76" t="s">
        <v>295</v>
      </c>
      <c r="R6" s="76" t="s">
        <v>296</v>
      </c>
      <c r="S6" s="76" t="s">
        <v>131</v>
      </c>
      <c r="T6" s="76" t="s">
        <v>44</v>
      </c>
    </row>
    <row r="7" spans="1:20" s="69" customFormat="1" ht="12" customHeight="1" x14ac:dyDescent="0.25">
      <c r="A7" s="60"/>
      <c r="B7" s="60" t="s">
        <v>140</v>
      </c>
      <c r="C7" s="59">
        <f>AVERAGE(C9:C71)</f>
        <v>2261.3930676465147</v>
      </c>
      <c r="D7" s="59">
        <f>AVERAGE(D9:D71)</f>
        <v>550183.11031746038</v>
      </c>
      <c r="E7" s="59">
        <f t="shared" ref="E7:S7" si="0">AVERAGE(E9:E71)</f>
        <v>2591862.5852380954</v>
      </c>
      <c r="F7" s="59">
        <f t="shared" si="0"/>
        <v>15174326.181587301</v>
      </c>
      <c r="G7" s="59">
        <f t="shared" si="0"/>
        <v>475072.90666666673</v>
      </c>
      <c r="H7" s="59">
        <f t="shared" si="0"/>
        <v>20466375.847460318</v>
      </c>
      <c r="I7" s="59">
        <f t="shared" si="0"/>
        <v>126318.30682539679</v>
      </c>
      <c r="J7" s="59">
        <f t="shared" si="0"/>
        <v>1995789.9180952378</v>
      </c>
      <c r="K7" s="59">
        <f t="shared" si="0"/>
        <v>41379928.85619048</v>
      </c>
      <c r="M7" s="59">
        <f t="shared" si="0"/>
        <v>364.33911359852374</v>
      </c>
      <c r="N7" s="59">
        <f t="shared" si="0"/>
        <v>1104.7543896529544</v>
      </c>
      <c r="O7" s="59">
        <f t="shared" si="0"/>
        <v>7900.5455265818919</v>
      </c>
      <c r="P7" s="59">
        <f t="shared" si="0"/>
        <v>301.50438428506169</v>
      </c>
      <c r="Q7" s="59">
        <f t="shared" si="0"/>
        <v>7511.4035757392512</v>
      </c>
      <c r="R7" s="59">
        <f t="shared" si="0"/>
        <v>179.7421429213627</v>
      </c>
      <c r="S7" s="59">
        <f t="shared" si="0"/>
        <v>3349.5732333701571</v>
      </c>
      <c r="T7" s="59">
        <f>K7/C7</f>
        <v>18298.423855723388</v>
      </c>
    </row>
    <row r="8" spans="1:20" s="69" customFormat="1" ht="12" customHeight="1" x14ac:dyDescent="0.25">
      <c r="A8" s="146" t="s">
        <v>337</v>
      </c>
      <c r="B8" s="147" t="s">
        <v>357</v>
      </c>
      <c r="C8" s="147" t="s">
        <v>358</v>
      </c>
      <c r="D8" s="147" t="s">
        <v>359</v>
      </c>
      <c r="E8" s="147" t="s">
        <v>360</v>
      </c>
      <c r="F8" s="147" t="s">
        <v>361</v>
      </c>
      <c r="G8" s="147" t="s">
        <v>362</v>
      </c>
      <c r="H8" s="147" t="s">
        <v>363</v>
      </c>
      <c r="I8" s="147" t="s">
        <v>364</v>
      </c>
      <c r="J8" s="147" t="s">
        <v>365</v>
      </c>
      <c r="K8" s="148" t="s">
        <v>366</v>
      </c>
    </row>
    <row r="9" spans="1:20" ht="26.4" x14ac:dyDescent="0.25">
      <c r="A9" s="144">
        <v>570</v>
      </c>
      <c r="B9" s="141" t="str">
        <f>VLOOKUP($A9,num,$B$1)</f>
        <v>Academy for Career Exploration</v>
      </c>
      <c r="C9" s="233">
        <f t="shared" ref="C9:C71" si="1">VLOOKUP($A9,num,5)</f>
        <v>190.0888888888889</v>
      </c>
      <c r="D9" s="258">
        <f t="shared" ref="D9:J25" si="2">VLOOKUP($A9,revtype,D$1)</f>
        <v>160601.29999999999</v>
      </c>
      <c r="E9" s="233">
        <f t="shared" si="2"/>
        <v>161062.32</v>
      </c>
      <c r="F9" s="233">
        <f t="shared" si="2"/>
        <v>2227727</v>
      </c>
      <c r="G9" s="233">
        <f t="shared" si="2"/>
        <v>51015.01</v>
      </c>
      <c r="H9" s="233">
        <f t="shared" si="2"/>
        <v>0</v>
      </c>
      <c r="I9" s="233">
        <f t="shared" si="2"/>
        <v>22820.46</v>
      </c>
      <c r="J9" s="233">
        <f t="shared" si="2"/>
        <v>867973.62</v>
      </c>
      <c r="K9" s="234">
        <f>SUM(Table203[[#This Row],[Filter4]:[Filter10]])</f>
        <v>3491199.71</v>
      </c>
      <c r="M9" s="270">
        <f>Table203[[#This Row],[Filter4]]/Table203[[#This Row],[Filter3]]</f>
        <v>844.87473696516236</v>
      </c>
      <c r="N9" s="255">
        <f>Table203[[#This Row],[Filter5]]/Table203[[#This Row],[Filter3]]</f>
        <v>847.30002338087445</v>
      </c>
      <c r="O9" s="255">
        <f>Table203[[#This Row],[Filter6]]/Table203[[#This Row],[Filter3]]</f>
        <v>11719.396188917464</v>
      </c>
      <c r="P9" s="255">
        <f>Table203[[#This Row],[Filter7]]/Table203[[#This Row],[Filter3]]</f>
        <v>268.37449731119943</v>
      </c>
      <c r="Q9" s="255">
        <f>Table203[[#This Row],[Filter8]]/Table203[[#This Row],[Filter3]]</f>
        <v>0</v>
      </c>
      <c r="R9" s="255">
        <f>Table203[[#This Row],[Filter9]]/Table203[[#This Row],[Filter3]]</f>
        <v>120.05151975683889</v>
      </c>
      <c r="S9" s="255">
        <f>Table203[[#This Row],[Filter10]]/Table203[[#This Row],[Filter3]]</f>
        <v>4566.1460018704693</v>
      </c>
      <c r="T9" s="259">
        <f>Table203[[#This Row],[Filter11]]/Table203[[#This Row],[Filter3]]</f>
        <v>18366.14296820201</v>
      </c>
    </row>
    <row r="10" spans="1:20" ht="12" customHeight="1" x14ac:dyDescent="0.25">
      <c r="A10" s="144">
        <v>671</v>
      </c>
      <c r="B10" s="143" t="s">
        <v>381</v>
      </c>
      <c r="C10" s="233">
        <f t="shared" si="1"/>
        <v>1128.6560846560847</v>
      </c>
      <c r="D10" s="233">
        <f t="shared" si="2"/>
        <v>474879.81</v>
      </c>
      <c r="E10" s="233">
        <f t="shared" si="2"/>
        <v>1262103.51</v>
      </c>
      <c r="F10" s="233">
        <f t="shared" si="2"/>
        <v>5449760.75</v>
      </c>
      <c r="G10" s="233">
        <f t="shared" si="2"/>
        <v>0</v>
      </c>
      <c r="H10" s="233">
        <f t="shared" si="2"/>
        <v>0</v>
      </c>
      <c r="I10" s="233">
        <f t="shared" si="2"/>
        <v>651442.27</v>
      </c>
      <c r="J10" s="233">
        <f t="shared" si="2"/>
        <v>11647816</v>
      </c>
      <c r="K10" s="234">
        <f>SUM(Table203[[#This Row],[Filter4]:[Filter10]])</f>
        <v>19486002.34</v>
      </c>
      <c r="M10" s="256">
        <f>Table203[[#This Row],[Filter4]]/Table203[[#This Row],[Filter3]]</f>
        <v>420.74801744829267</v>
      </c>
      <c r="N10" s="256">
        <f>Table203[[#This Row],[Filter5]]/Table203[[#This Row],[Filter3]]</f>
        <v>1118.2356850400345</v>
      </c>
      <c r="O10" s="256">
        <f>Table203[[#This Row],[Filter6]]/Table203[[#This Row],[Filter3]]</f>
        <v>4828.5397333064566</v>
      </c>
      <c r="P10" s="256">
        <f>Table203[[#This Row],[Filter7]]/Table203[[#This Row],[Filter3]]</f>
        <v>0</v>
      </c>
      <c r="Q10" s="256">
        <f>Table203[[#This Row],[Filter8]]/Table203[[#This Row],[Filter3]]</f>
        <v>0</v>
      </c>
      <c r="R10" s="256">
        <f>Table203[[#This Row],[Filter9]]/Table203[[#This Row],[Filter3]]</f>
        <v>577.18403228074783</v>
      </c>
      <c r="S10" s="256">
        <f>Table203[[#This Row],[Filter10]]/Table203[[#This Row],[Filter3]]</f>
        <v>10320.075493633858</v>
      </c>
      <c r="T10" s="261">
        <f>Table203[[#This Row],[Filter11]]/Table203[[#This Row],[Filter3]]</f>
        <v>17264.782961709388</v>
      </c>
    </row>
    <row r="11" spans="1:20" x14ac:dyDescent="0.25">
      <c r="A11" s="145">
        <v>10</v>
      </c>
      <c r="B11" s="142" t="str">
        <f t="shared" ref="B11:B47" si="3">VLOOKUP($A11,num,$B$1)</f>
        <v>Barrington</v>
      </c>
      <c r="C11" s="233">
        <f t="shared" si="1"/>
        <v>3338.8305555555557</v>
      </c>
      <c r="D11" s="233">
        <f t="shared" si="2"/>
        <v>387736.08</v>
      </c>
      <c r="E11" s="233">
        <f t="shared" si="2"/>
        <v>1282525.01</v>
      </c>
      <c r="F11" s="233">
        <f t="shared" si="2"/>
        <v>5384247</v>
      </c>
      <c r="G11" s="233">
        <f t="shared" si="2"/>
        <v>149599.82999999999</v>
      </c>
      <c r="H11" s="233">
        <f t="shared" si="2"/>
        <v>44975369</v>
      </c>
      <c r="I11" s="233">
        <f t="shared" si="2"/>
        <v>3993.47</v>
      </c>
      <c r="J11" s="233">
        <f t="shared" si="2"/>
        <v>817197.71</v>
      </c>
      <c r="K11" s="234">
        <f>SUM(Table203[[#This Row],[Filter4]:[Filter10]])</f>
        <v>53000668.100000001</v>
      </c>
      <c r="M11" s="255">
        <f>Table203[[#This Row],[Filter4]]/Table203[[#This Row],[Filter3]]</f>
        <v>116.12930741718449</v>
      </c>
      <c r="N11" s="255">
        <f>Table203[[#This Row],[Filter5]]/Table203[[#This Row],[Filter3]]</f>
        <v>384.1240184728685</v>
      </c>
      <c r="O11" s="255">
        <f>Table203[[#This Row],[Filter6]]/Table203[[#This Row],[Filter3]]</f>
        <v>1612.6146297065088</v>
      </c>
      <c r="P11" s="255">
        <f>Table203[[#This Row],[Filter7]]/Table203[[#This Row],[Filter3]]</f>
        <v>44.806056345410354</v>
      </c>
      <c r="Q11" s="255">
        <f>Table203[[#This Row],[Filter8]]/Table203[[#This Row],[Filter3]]</f>
        <v>13470.395772305505</v>
      </c>
      <c r="R11" s="255">
        <f>Table203[[#This Row],[Filter9]]/Table203[[#This Row],[Filter3]]</f>
        <v>1.196068483725589</v>
      </c>
      <c r="S11" s="255">
        <f>Table203[[#This Row],[Filter10]]/Table203[[#This Row],[Filter3]]</f>
        <v>244.75567010738121</v>
      </c>
      <c r="T11" s="259">
        <f>Table203[[#This Row],[Filter11]]/Table203[[#This Row],[Filter3]]</f>
        <v>15874.021522838584</v>
      </c>
    </row>
    <row r="12" spans="1:20" x14ac:dyDescent="0.25">
      <c r="A12" s="144">
        <v>580</v>
      </c>
      <c r="B12" s="143" t="str">
        <f t="shared" si="3"/>
        <v xml:space="preserve">Beacon </v>
      </c>
      <c r="C12" s="233">
        <f t="shared" si="1"/>
        <v>368.0888888888889</v>
      </c>
      <c r="D12" s="233">
        <f t="shared" si="2"/>
        <v>169027.08</v>
      </c>
      <c r="E12" s="233">
        <f t="shared" si="2"/>
        <v>328478</v>
      </c>
      <c r="F12" s="233">
        <f t="shared" si="2"/>
        <v>2849378</v>
      </c>
      <c r="G12" s="233">
        <f t="shared" si="2"/>
        <v>50265</v>
      </c>
      <c r="H12" s="233">
        <f t="shared" si="2"/>
        <v>0</v>
      </c>
      <c r="I12" s="233">
        <f t="shared" si="2"/>
        <v>35650.61</v>
      </c>
      <c r="J12" s="233">
        <f t="shared" si="2"/>
        <v>1895539.01</v>
      </c>
      <c r="K12" s="234">
        <f>SUM(Table203[[#This Row],[Filter4]:[Filter10]])</f>
        <v>5328337.7</v>
      </c>
      <c r="M12" s="256">
        <f>Table203[[#This Row],[Filter4]]/Table203[[#This Row],[Filter3]]</f>
        <v>459.20179908234718</v>
      </c>
      <c r="N12" s="256">
        <f>Table203[[#This Row],[Filter5]]/Table203[[#This Row],[Filter3]]</f>
        <v>892.38770828302336</v>
      </c>
      <c r="O12" s="256">
        <f>Table203[[#This Row],[Filter6]]/Table203[[#This Row],[Filter3]]</f>
        <v>7741.0051919826128</v>
      </c>
      <c r="P12" s="256">
        <f>Table203[[#This Row],[Filter7]]/Table203[[#This Row],[Filter3]]</f>
        <v>136.5566892055059</v>
      </c>
      <c r="Q12" s="256">
        <f>Table203[[#This Row],[Filter8]]/Table203[[#This Row],[Filter3]]</f>
        <v>0</v>
      </c>
      <c r="R12" s="256">
        <f>Table203[[#This Row],[Filter9]]/Table203[[#This Row],[Filter3]]</f>
        <v>96.853263100700318</v>
      </c>
      <c r="S12" s="256">
        <f>Table203[[#This Row],[Filter10]]/Table203[[#This Row],[Filter3]]</f>
        <v>5149.6773394107704</v>
      </c>
      <c r="T12" s="261">
        <f>Table203[[#This Row],[Filter11]]/Table203[[#This Row],[Filter3]]</f>
        <v>14475.681991064959</v>
      </c>
    </row>
    <row r="13" spans="1:20" x14ac:dyDescent="0.25">
      <c r="A13" s="144">
        <v>540</v>
      </c>
      <c r="B13" s="143" t="str">
        <f t="shared" si="3"/>
        <v xml:space="preserve">Blackstone Academy </v>
      </c>
      <c r="C13" s="233">
        <f t="shared" si="1"/>
        <v>354.05555555555554</v>
      </c>
      <c r="D13" s="233">
        <f t="shared" si="2"/>
        <v>243497.3</v>
      </c>
      <c r="E13" s="233">
        <f t="shared" si="2"/>
        <v>543463.49</v>
      </c>
      <c r="F13" s="233">
        <f t="shared" si="2"/>
        <v>3736546</v>
      </c>
      <c r="G13" s="233">
        <f t="shared" si="2"/>
        <v>2454.61</v>
      </c>
      <c r="H13" s="233">
        <f t="shared" si="2"/>
        <v>0</v>
      </c>
      <c r="I13" s="233">
        <f t="shared" si="2"/>
        <v>240433.6</v>
      </c>
      <c r="J13" s="233">
        <f t="shared" si="2"/>
        <v>1153622.52</v>
      </c>
      <c r="K13" s="234">
        <f>SUM(Table203[[#This Row],[Filter4]:[Filter10]])</f>
        <v>5920017.5199999996</v>
      </c>
      <c r="M13" s="255">
        <f>Table203[[#This Row],[Filter4]]/Table203[[#This Row],[Filter3]]</f>
        <v>687.73754903499139</v>
      </c>
      <c r="N13" s="255">
        <f>Table203[[#This Row],[Filter5]]/Table203[[#This Row],[Filter3]]</f>
        <v>1534.9667064176997</v>
      </c>
      <c r="O13" s="255">
        <f>Table203[[#This Row],[Filter6]]/Table203[[#This Row],[Filter3]]</f>
        <v>10553.558449709713</v>
      </c>
      <c r="P13" s="255">
        <f>Table203[[#This Row],[Filter7]]/Table203[[#This Row],[Filter3]]</f>
        <v>6.9328385375804178</v>
      </c>
      <c r="Q13" s="255">
        <f>Table203[[#This Row],[Filter8]]/Table203[[#This Row],[Filter3]]</f>
        <v>0</v>
      </c>
      <c r="R13" s="255">
        <f>Table203[[#This Row],[Filter9]]/Table203[[#This Row],[Filter3]]</f>
        <v>679.08438725874794</v>
      </c>
      <c r="S13" s="255">
        <f>Table203[[#This Row],[Filter10]]/Table203[[#This Row],[Filter3]]</f>
        <v>3258.3093299858779</v>
      </c>
      <c r="T13" s="259">
        <f>Table203[[#This Row],[Filter11]]/Table203[[#This Row],[Filter3]]</f>
        <v>16720.589260944609</v>
      </c>
    </row>
    <row r="14" spans="1:20" x14ac:dyDescent="0.25">
      <c r="A14" s="144">
        <v>960</v>
      </c>
      <c r="B14" s="143" t="str">
        <f t="shared" si="3"/>
        <v xml:space="preserve">Bristol-Warren </v>
      </c>
      <c r="C14" s="233">
        <f t="shared" si="1"/>
        <v>3207.4305555555557</v>
      </c>
      <c r="D14" s="233">
        <f t="shared" si="2"/>
        <v>475648.37</v>
      </c>
      <c r="E14" s="233">
        <f t="shared" si="2"/>
        <v>2518500.2799999998</v>
      </c>
      <c r="F14" s="233">
        <f t="shared" si="2"/>
        <v>14623085</v>
      </c>
      <c r="G14" s="233">
        <f t="shared" si="2"/>
        <v>2164456.0099999998</v>
      </c>
      <c r="H14" s="233">
        <f t="shared" si="2"/>
        <v>38068467</v>
      </c>
      <c r="I14" s="233">
        <f t="shared" si="2"/>
        <v>131772.49</v>
      </c>
      <c r="J14" s="233">
        <f t="shared" si="2"/>
        <v>1910513.45</v>
      </c>
      <c r="K14" s="234">
        <f>SUM(Table203[[#This Row],[Filter4]:[Filter10]])</f>
        <v>59892442.600000001</v>
      </c>
      <c r="M14" s="256">
        <f>Table203[[#This Row],[Filter4]]/Table203[[#This Row],[Filter3]]</f>
        <v>148.29576564834261</v>
      </c>
      <c r="N14" s="256">
        <f>Table203[[#This Row],[Filter5]]/Table203[[#This Row],[Filter3]]</f>
        <v>785.2080462467793</v>
      </c>
      <c r="O14" s="256">
        <f>Table203[[#This Row],[Filter6]]/Table203[[#This Row],[Filter3]]</f>
        <v>4559.1275467122778</v>
      </c>
      <c r="P14" s="256">
        <f>Table203[[#This Row],[Filter7]]/Table203[[#This Row],[Filter3]]</f>
        <v>674.82552545088436</v>
      </c>
      <c r="Q14" s="256">
        <f>Table203[[#This Row],[Filter8]]/Table203[[#This Row],[Filter3]]</f>
        <v>11868.835923528266</v>
      </c>
      <c r="R14" s="256">
        <f>Table203[[#This Row],[Filter9]]/Table203[[#This Row],[Filter3]]</f>
        <v>41.083505228744016</v>
      </c>
      <c r="S14" s="256">
        <f>Table203[[#This Row],[Filter10]]/Table203[[#This Row],[Filter3]]</f>
        <v>595.65231948383746</v>
      </c>
      <c r="T14" s="261">
        <f>Table203[[#This Row],[Filter11]]/Table203[[#This Row],[Filter3]]</f>
        <v>18673.028632299131</v>
      </c>
    </row>
    <row r="15" spans="1:20" x14ac:dyDescent="0.25">
      <c r="A15" s="145">
        <v>30</v>
      </c>
      <c r="B15" s="142" t="str">
        <f t="shared" si="3"/>
        <v>Burrillville</v>
      </c>
      <c r="C15" s="233">
        <f t="shared" si="1"/>
        <v>2270.1916666666671</v>
      </c>
      <c r="D15" s="233">
        <f t="shared" si="2"/>
        <v>445602.55</v>
      </c>
      <c r="E15" s="233">
        <f t="shared" si="2"/>
        <v>1826499.93</v>
      </c>
      <c r="F15" s="233">
        <f t="shared" si="2"/>
        <v>12427333</v>
      </c>
      <c r="G15" s="233">
        <f t="shared" si="2"/>
        <v>78219.820000000007</v>
      </c>
      <c r="H15" s="233">
        <f t="shared" si="2"/>
        <v>20259115.449999999</v>
      </c>
      <c r="I15" s="233">
        <f t="shared" si="2"/>
        <v>10722.59</v>
      </c>
      <c r="J15" s="233">
        <f t="shared" si="2"/>
        <v>1004316.31</v>
      </c>
      <c r="K15" s="234">
        <f>SUM(Table203[[#This Row],[Filter4]:[Filter10]])</f>
        <v>36051809.650000006</v>
      </c>
      <c r="M15" s="255">
        <f>Table203[[#This Row],[Filter4]]/Table203[[#This Row],[Filter3]]</f>
        <v>196.28410963831979</v>
      </c>
      <c r="N15" s="255">
        <f>Table203[[#This Row],[Filter5]]/Table203[[#This Row],[Filter3]]</f>
        <v>804.55758728154365</v>
      </c>
      <c r="O15" s="255">
        <f>Table203[[#This Row],[Filter6]]/Table203[[#This Row],[Filter3]]</f>
        <v>5474.1338286414866</v>
      </c>
      <c r="P15" s="255">
        <f>Table203[[#This Row],[Filter7]]/Table203[[#This Row],[Filter3]]</f>
        <v>34.455161274929061</v>
      </c>
      <c r="Q15" s="255">
        <f>Table203[[#This Row],[Filter8]]/Table203[[#This Row],[Filter3]]</f>
        <v>8923.9669704834014</v>
      </c>
      <c r="R15" s="255">
        <f>Table203[[#This Row],[Filter9]]/Table203[[#This Row],[Filter3]]</f>
        <v>4.7232091269826695</v>
      </c>
      <c r="S15" s="255">
        <f>Table203[[#This Row],[Filter10]]/Table203[[#This Row],[Filter3]]</f>
        <v>442.39273923273726</v>
      </c>
      <c r="T15" s="259">
        <f>Table203[[#This Row],[Filter11]]/Table203[[#This Row],[Filter3]]</f>
        <v>15880.513605679404</v>
      </c>
    </row>
    <row r="16" spans="1:20" x14ac:dyDescent="0.25">
      <c r="A16" s="145">
        <v>40</v>
      </c>
      <c r="B16" s="142" t="str">
        <f t="shared" si="3"/>
        <v>Central Falls</v>
      </c>
      <c r="C16" s="233">
        <f t="shared" si="1"/>
        <v>2736.9234972677596</v>
      </c>
      <c r="D16" s="233">
        <f t="shared" si="2"/>
        <v>855545.22</v>
      </c>
      <c r="E16" s="233">
        <f t="shared" si="2"/>
        <v>7558219.5899999999</v>
      </c>
      <c r="F16" s="233">
        <f t="shared" si="2"/>
        <v>40926257</v>
      </c>
      <c r="G16" s="233">
        <f t="shared" si="2"/>
        <v>2616912.16</v>
      </c>
      <c r="H16" s="233">
        <f t="shared" si="2"/>
        <v>0</v>
      </c>
      <c r="I16" s="233">
        <f t="shared" si="2"/>
        <v>570224.68000000005</v>
      </c>
      <c r="J16" s="233">
        <f t="shared" si="2"/>
        <v>328462.67</v>
      </c>
      <c r="K16" s="234">
        <f>SUM(Table203[[#This Row],[Filter4]:[Filter10]])</f>
        <v>52855621.32</v>
      </c>
      <c r="M16" s="256">
        <f>Table203[[#This Row],[Filter4]]/Table203[[#This Row],[Filter3]]</f>
        <v>312.59376480712058</v>
      </c>
      <c r="N16" s="256">
        <f>Table203[[#This Row],[Filter5]]/Table203[[#This Row],[Filter3]]</f>
        <v>2761.5750303380005</v>
      </c>
      <c r="O16" s="256">
        <f>Table203[[#This Row],[Filter6]]/Table203[[#This Row],[Filter3]]</f>
        <v>14953.37996873359</v>
      </c>
      <c r="P16" s="256">
        <f>Table203[[#This Row],[Filter7]]/Table203[[#This Row],[Filter3]]</f>
        <v>956.15100773274617</v>
      </c>
      <c r="Q16" s="256">
        <f>Table203[[#This Row],[Filter8]]/Table203[[#This Row],[Filter3]]</f>
        <v>0</v>
      </c>
      <c r="R16" s="256">
        <f>Table203[[#This Row],[Filter9]]/Table203[[#This Row],[Filter3]]</f>
        <v>208.34512932833127</v>
      </c>
      <c r="S16" s="256">
        <f>Table203[[#This Row],[Filter10]]/Table203[[#This Row],[Filter3]]</f>
        <v>120.01163727371285</v>
      </c>
      <c r="T16" s="261">
        <f>Table203[[#This Row],[Filter11]]/Table203[[#This Row],[Filter3]]</f>
        <v>19312.056538213503</v>
      </c>
    </row>
    <row r="17" spans="1:20" x14ac:dyDescent="0.25">
      <c r="A17" s="145">
        <v>720</v>
      </c>
      <c r="B17" s="142" t="str">
        <f t="shared" si="3"/>
        <v>Charette</v>
      </c>
      <c r="C17" s="233">
        <f t="shared" si="1"/>
        <v>81.433333333333337</v>
      </c>
      <c r="D17" s="233">
        <f t="shared" si="2"/>
        <v>66938</v>
      </c>
      <c r="E17" s="233">
        <f t="shared" si="2"/>
        <v>406370.8</v>
      </c>
      <c r="F17" s="233">
        <f t="shared" si="2"/>
        <v>923639.45</v>
      </c>
      <c r="G17" s="233">
        <f t="shared" si="2"/>
        <v>5461.32</v>
      </c>
      <c r="H17" s="233">
        <f t="shared" si="2"/>
        <v>0</v>
      </c>
      <c r="I17" s="233">
        <f t="shared" si="2"/>
        <v>0</v>
      </c>
      <c r="J17" s="233">
        <f t="shared" si="2"/>
        <v>348975</v>
      </c>
      <c r="K17" s="234">
        <f>SUM(Table203[[#This Row],[Filter4]:[Filter10]])</f>
        <v>1751384.57</v>
      </c>
      <c r="M17" s="256">
        <f>Table203[[#This Row],[Filter4]]/Table203[[#This Row],[Filter3]]</f>
        <v>821.99754400327458</v>
      </c>
      <c r="N17" s="256">
        <f>Table203[[#This Row],[Filter5]]/Table203[[#This Row],[Filter3]]</f>
        <v>4990.2267703643056</v>
      </c>
      <c r="O17" s="256">
        <f>Table203[[#This Row],[Filter6]]/Table203[[#This Row],[Filter3]]</f>
        <v>11342.277322963568</v>
      </c>
      <c r="P17" s="256">
        <f>Table203[[#This Row],[Filter7]]/Table203[[#This Row],[Filter3]]</f>
        <v>67.064920180106427</v>
      </c>
      <c r="Q17" s="256">
        <f>Table203[[#This Row],[Filter8]]/Table203[[#This Row],[Filter3]]</f>
        <v>0</v>
      </c>
      <c r="R17" s="256">
        <f>Table203[[#This Row],[Filter9]]/Table203[[#This Row],[Filter3]]</f>
        <v>0</v>
      </c>
      <c r="S17" s="256">
        <f>Table203[[#This Row],[Filter10]]/Table203[[#This Row],[Filter3]]</f>
        <v>4285.4072861236182</v>
      </c>
      <c r="T17" s="261">
        <f>Table203[[#This Row],[Filter11]]/Table203[[#This Row],[Filter3]]</f>
        <v>21506.973843634874</v>
      </c>
    </row>
    <row r="18" spans="1:20" x14ac:dyDescent="0.25">
      <c r="A18" s="144">
        <v>980</v>
      </c>
      <c r="B18" s="143" t="str">
        <f t="shared" si="3"/>
        <v xml:space="preserve">Chariho </v>
      </c>
      <c r="C18" s="233">
        <f t="shared" si="1"/>
        <v>3173.6444444444442</v>
      </c>
      <c r="D18" s="233">
        <f t="shared" si="2"/>
        <v>476677.65</v>
      </c>
      <c r="E18" s="233">
        <f t="shared" si="2"/>
        <v>1923813.72</v>
      </c>
      <c r="F18" s="233">
        <f t="shared" si="2"/>
        <v>13660590.619999999</v>
      </c>
      <c r="G18" s="233">
        <f t="shared" si="2"/>
        <v>2073480.37</v>
      </c>
      <c r="H18" s="233">
        <f t="shared" si="2"/>
        <v>40963212.770000003</v>
      </c>
      <c r="I18" s="233">
        <f t="shared" si="2"/>
        <v>66629.84</v>
      </c>
      <c r="J18" s="233">
        <f t="shared" si="2"/>
        <v>6180603.3899999997</v>
      </c>
      <c r="K18" s="234">
        <f>SUM(Table203[[#This Row],[Filter4]:[Filter10]])</f>
        <v>65345008.360000007</v>
      </c>
      <c r="M18" s="255">
        <f>Table203[[#This Row],[Filter4]]/Table203[[#This Row],[Filter3]]</f>
        <v>150.19881979357768</v>
      </c>
      <c r="N18" s="255">
        <f>Table203[[#This Row],[Filter5]]/Table203[[#This Row],[Filter3]]</f>
        <v>606.18438948562471</v>
      </c>
      <c r="O18" s="255">
        <f>Table203[[#This Row],[Filter6]]/Table203[[#This Row],[Filter3]]</f>
        <v>4304.3859698628985</v>
      </c>
      <c r="P18" s="255">
        <f>Table203[[#This Row],[Filter7]]/Table203[[#This Row],[Filter3]]</f>
        <v>653.34362632515024</v>
      </c>
      <c r="Q18" s="255">
        <f>Table203[[#This Row],[Filter8]]/Table203[[#This Row],[Filter3]]</f>
        <v>12907.310030179116</v>
      </c>
      <c r="R18" s="255">
        <f>Table203[[#This Row],[Filter9]]/Table203[[#This Row],[Filter3]]</f>
        <v>20.994740011483469</v>
      </c>
      <c r="S18" s="255">
        <f>Table203[[#This Row],[Filter10]]/Table203[[#This Row],[Filter3]]</f>
        <v>1947.478206268293</v>
      </c>
      <c r="T18" s="259">
        <f>Table203[[#This Row],[Filter11]]/Table203[[#This Row],[Filter3]]</f>
        <v>20589.895781926145</v>
      </c>
    </row>
    <row r="19" spans="1:20" x14ac:dyDescent="0.25">
      <c r="A19" s="144">
        <v>550</v>
      </c>
      <c r="B19" s="143" t="str">
        <f t="shared" si="3"/>
        <v>Compass School</v>
      </c>
      <c r="C19" s="233">
        <f t="shared" si="1"/>
        <v>176.916666666667</v>
      </c>
      <c r="D19" s="233">
        <f t="shared" si="2"/>
        <v>10173</v>
      </c>
      <c r="E19" s="233">
        <f t="shared" si="2"/>
        <v>87747</v>
      </c>
      <c r="F19" s="233">
        <f t="shared" si="2"/>
        <v>422155</v>
      </c>
      <c r="G19" s="233">
        <f t="shared" si="2"/>
        <v>47233</v>
      </c>
      <c r="H19" s="233">
        <f t="shared" si="2"/>
        <v>0</v>
      </c>
      <c r="I19" s="233">
        <f t="shared" si="2"/>
        <v>281624</v>
      </c>
      <c r="J19" s="233">
        <f t="shared" si="2"/>
        <v>2345100</v>
      </c>
      <c r="K19" s="234">
        <f>SUM(Table203[[#This Row],[Filter4]:[Filter10]])</f>
        <v>3194032</v>
      </c>
      <c r="M19" s="256">
        <f>Table203[[#This Row],[Filter4]]/Table203[[#This Row],[Filter3]]</f>
        <v>57.50164861045679</v>
      </c>
      <c r="N19" s="256">
        <f>Table203[[#This Row],[Filter5]]/Table203[[#This Row],[Filter3]]</f>
        <v>495.97927461139801</v>
      </c>
      <c r="O19" s="256">
        <f>Table203[[#This Row],[Filter6]]/Table203[[#This Row],[Filter3]]</f>
        <v>2386.1799340555772</v>
      </c>
      <c r="P19" s="256">
        <f>Table203[[#This Row],[Filter7]]/Table203[[#This Row],[Filter3]]</f>
        <v>266.97880357983934</v>
      </c>
      <c r="Q19" s="256">
        <f>Table203[[#This Row],[Filter8]]/Table203[[#This Row],[Filter3]]</f>
        <v>0</v>
      </c>
      <c r="R19" s="256">
        <f>Table203[[#This Row],[Filter9]]/Table203[[#This Row],[Filter3]]</f>
        <v>1591.8455016486075</v>
      </c>
      <c r="S19" s="256">
        <f>Table203[[#This Row],[Filter10]]/Table203[[#This Row],[Filter3]]</f>
        <v>13255.393311351836</v>
      </c>
      <c r="T19" s="261">
        <f>Table203[[#This Row],[Filter11]]/Table203[[#This Row],[Filter3]]</f>
        <v>18053.878473857716</v>
      </c>
    </row>
    <row r="20" spans="1:20" x14ac:dyDescent="0.25">
      <c r="A20" s="145">
        <v>60</v>
      </c>
      <c r="B20" s="142" t="str">
        <f t="shared" si="3"/>
        <v xml:space="preserve">Coventry </v>
      </c>
      <c r="C20" s="233">
        <f t="shared" si="1"/>
        <v>4634.1027777777781</v>
      </c>
      <c r="D20" s="233">
        <f t="shared" si="2"/>
        <v>750518.26</v>
      </c>
      <c r="E20" s="233">
        <f t="shared" si="2"/>
        <v>3316999.14</v>
      </c>
      <c r="F20" s="233">
        <f t="shared" si="2"/>
        <v>22806944</v>
      </c>
      <c r="G20" s="233">
        <f t="shared" si="2"/>
        <v>258413.21</v>
      </c>
      <c r="H20" s="233">
        <f t="shared" si="2"/>
        <v>45960114.899999999</v>
      </c>
      <c r="I20" s="233">
        <f t="shared" si="2"/>
        <v>200462.66</v>
      </c>
      <c r="J20" s="233">
        <f t="shared" si="2"/>
        <v>1992309.42</v>
      </c>
      <c r="K20" s="234">
        <f>SUM(Table203[[#This Row],[Filter4]:[Filter10]])</f>
        <v>75285761.589999989</v>
      </c>
      <c r="M20" s="255">
        <f>Table203[[#This Row],[Filter4]]/Table203[[#This Row],[Filter3]]</f>
        <v>161.95546279185049</v>
      </c>
      <c r="N20" s="255">
        <f>Table203[[#This Row],[Filter5]]/Table203[[#This Row],[Filter3]]</f>
        <v>715.78022738430127</v>
      </c>
      <c r="O20" s="255">
        <f>Table203[[#This Row],[Filter6]]/Table203[[#This Row],[Filter3]]</f>
        <v>4921.54470750361</v>
      </c>
      <c r="P20" s="255">
        <f>Table203[[#This Row],[Filter7]]/Table203[[#This Row],[Filter3]]</f>
        <v>55.763374787280526</v>
      </c>
      <c r="Q20" s="255">
        <f>Table203[[#This Row],[Filter8]]/Table203[[#This Row],[Filter3]]</f>
        <v>9917.8022378777623</v>
      </c>
      <c r="R20" s="255">
        <f>Table203[[#This Row],[Filter9]]/Table203[[#This Row],[Filter3]]</f>
        <v>43.258138546536337</v>
      </c>
      <c r="S20" s="255">
        <f>Table203[[#This Row],[Filter10]]/Table203[[#This Row],[Filter3]]</f>
        <v>429.92344268967321</v>
      </c>
      <c r="T20" s="259">
        <f>Table203[[#This Row],[Filter11]]/Table203[[#This Row],[Filter3]]</f>
        <v>16246.027591581011</v>
      </c>
    </row>
    <row r="21" spans="1:20" x14ac:dyDescent="0.25">
      <c r="A21" s="145">
        <v>70</v>
      </c>
      <c r="B21" s="142" t="str">
        <f t="shared" si="3"/>
        <v xml:space="preserve">Cranston </v>
      </c>
      <c r="C21" s="233">
        <f t="shared" si="1"/>
        <v>10233.408333333333</v>
      </c>
      <c r="D21" s="233">
        <f t="shared" si="2"/>
        <v>1505274.8799999999</v>
      </c>
      <c r="E21" s="233">
        <f t="shared" si="2"/>
        <v>10574407.890000001</v>
      </c>
      <c r="F21" s="233">
        <f t="shared" si="2"/>
        <v>61037669</v>
      </c>
      <c r="G21" s="233">
        <f t="shared" si="2"/>
        <v>806593.5</v>
      </c>
      <c r="H21" s="233">
        <f t="shared" si="2"/>
        <v>93896822</v>
      </c>
      <c r="I21" s="233">
        <f t="shared" si="2"/>
        <v>244279.27</v>
      </c>
      <c r="J21" s="233">
        <f t="shared" si="2"/>
        <v>2713437.33</v>
      </c>
      <c r="K21" s="234">
        <f>SUM(Table203[[#This Row],[Filter4]:[Filter10]])</f>
        <v>170778483.87</v>
      </c>
      <c r="M21" s="256">
        <f>Table203[[#This Row],[Filter4]]/Table203[[#This Row],[Filter3]]</f>
        <v>147.09418709471998</v>
      </c>
      <c r="N21" s="256">
        <f>Table203[[#This Row],[Filter5]]/Table203[[#This Row],[Filter3]]</f>
        <v>1033.3221880295666</v>
      </c>
      <c r="O21" s="256">
        <f>Table203[[#This Row],[Filter6]]/Table203[[#This Row],[Filter3]]</f>
        <v>5964.5493477653672</v>
      </c>
      <c r="P21" s="256">
        <f>Table203[[#This Row],[Filter7]]/Table203[[#This Row],[Filter3]]</f>
        <v>78.819634058056579</v>
      </c>
      <c r="Q21" s="256">
        <f>Table203[[#This Row],[Filter8]]/Table203[[#This Row],[Filter3]]</f>
        <v>9175.5179644448872</v>
      </c>
      <c r="R21" s="256">
        <f>Table203[[#This Row],[Filter9]]/Table203[[#This Row],[Filter3]]</f>
        <v>23.870763487889747</v>
      </c>
      <c r="S21" s="256">
        <f>Table203[[#This Row],[Filter10]]/Table203[[#This Row],[Filter3]]</f>
        <v>265.15479902834591</v>
      </c>
      <c r="T21" s="261">
        <f>Table203[[#This Row],[Filter11]]/Table203[[#This Row],[Filter3]]</f>
        <v>16688.328883908831</v>
      </c>
    </row>
    <row r="22" spans="1:20" x14ac:dyDescent="0.25">
      <c r="A22" s="145">
        <v>80</v>
      </c>
      <c r="B22" s="142" t="str">
        <f t="shared" si="3"/>
        <v xml:space="preserve">Cumberland </v>
      </c>
      <c r="C22" s="233">
        <f t="shared" si="1"/>
        <v>4635.3611111111113</v>
      </c>
      <c r="D22" s="233">
        <f t="shared" si="2"/>
        <v>565168.9</v>
      </c>
      <c r="E22" s="233">
        <f t="shared" si="2"/>
        <v>3964794.21</v>
      </c>
      <c r="F22" s="233">
        <f t="shared" si="2"/>
        <v>20687833</v>
      </c>
      <c r="G22" s="233">
        <f t="shared" si="2"/>
        <v>76480.149999999994</v>
      </c>
      <c r="H22" s="233">
        <f t="shared" si="2"/>
        <v>45111075</v>
      </c>
      <c r="I22" s="233">
        <f t="shared" si="2"/>
        <v>0</v>
      </c>
      <c r="J22" s="233">
        <f t="shared" si="2"/>
        <v>1825521.69</v>
      </c>
      <c r="K22" s="234">
        <f>SUM(Table203[[#This Row],[Filter4]:[Filter10]])</f>
        <v>72230872.949999988</v>
      </c>
      <c r="M22" s="255">
        <f>Table203[[#This Row],[Filter4]]/Table203[[#This Row],[Filter3]]</f>
        <v>121.92553858323396</v>
      </c>
      <c r="N22" s="255">
        <f>Table203[[#This Row],[Filter5]]/Table203[[#This Row],[Filter3]]</f>
        <v>855.33664259646548</v>
      </c>
      <c r="O22" s="255">
        <f>Table203[[#This Row],[Filter6]]/Table203[[#This Row],[Filter3]]</f>
        <v>4463.0466762148462</v>
      </c>
      <c r="P22" s="255">
        <f>Table203[[#This Row],[Filter7]]/Table203[[#This Row],[Filter3]]</f>
        <v>16.499286283580926</v>
      </c>
      <c r="Q22" s="255">
        <f>Table203[[#This Row],[Filter8]]/Table203[[#This Row],[Filter3]]</f>
        <v>9731.9440532620611</v>
      </c>
      <c r="R22" s="255">
        <f>Table203[[#This Row],[Filter9]]/Table203[[#This Row],[Filter3]]</f>
        <v>0</v>
      </c>
      <c r="S22" s="255">
        <f>Table203[[#This Row],[Filter10]]/Table203[[#This Row],[Filter3]]</f>
        <v>393.82512952964225</v>
      </c>
      <c r="T22" s="259">
        <f>Table203[[#This Row],[Filter11]]/Table203[[#This Row],[Filter3]]</f>
        <v>15582.577326469827</v>
      </c>
    </row>
    <row r="23" spans="1:20" x14ac:dyDescent="0.25">
      <c r="A23" s="144">
        <v>400</v>
      </c>
      <c r="B23" s="143" t="str">
        <f t="shared" si="3"/>
        <v>Davies Career &amp; Tech</v>
      </c>
      <c r="C23" s="233">
        <f t="shared" si="1"/>
        <v>853.46111111111111</v>
      </c>
      <c r="D23" s="233">
        <f t="shared" si="2"/>
        <v>0</v>
      </c>
      <c r="E23" s="233">
        <f t="shared" si="2"/>
        <v>1279863.6399999999</v>
      </c>
      <c r="F23" s="233">
        <f t="shared" si="2"/>
        <v>13658087</v>
      </c>
      <c r="G23" s="233">
        <f t="shared" si="2"/>
        <v>379623.73</v>
      </c>
      <c r="H23" s="233">
        <f t="shared" si="2"/>
        <v>0</v>
      </c>
      <c r="I23" s="233">
        <f t="shared" si="2"/>
        <v>56400</v>
      </c>
      <c r="J23" s="233">
        <f t="shared" si="2"/>
        <v>3708701.72</v>
      </c>
      <c r="K23" s="234">
        <f>SUM(Table203[[#This Row],[Filter4]:[Filter10]])</f>
        <v>19082676.09</v>
      </c>
      <c r="M23" s="256">
        <f>Table203[[#This Row],[Filter4]]/Table203[[#This Row],[Filter3]]</f>
        <v>0</v>
      </c>
      <c r="N23" s="256">
        <f>Table203[[#This Row],[Filter5]]/Table203[[#This Row],[Filter3]]</f>
        <v>1499.6156513022138</v>
      </c>
      <c r="O23" s="256">
        <f>Table203[[#This Row],[Filter6]]/Table203[[#This Row],[Filter3]]</f>
        <v>16003.174394459164</v>
      </c>
      <c r="P23" s="256">
        <f>Table203[[#This Row],[Filter7]]/Table203[[#This Row],[Filter3]]</f>
        <v>444.80495368532053</v>
      </c>
      <c r="Q23" s="256">
        <f>Table203[[#This Row],[Filter8]]/Table203[[#This Row],[Filter3]]</f>
        <v>0</v>
      </c>
      <c r="R23" s="256">
        <f>Table203[[#This Row],[Filter9]]/Table203[[#This Row],[Filter3]]</f>
        <v>66.083854631142472</v>
      </c>
      <c r="S23" s="256">
        <f>Table203[[#This Row],[Filter10]]/Table203[[#This Row],[Filter3]]</f>
        <v>4345.4841371409229</v>
      </c>
      <c r="T23" s="261">
        <f>Table203[[#This Row],[Filter11]]/Table203[[#This Row],[Filter3]]</f>
        <v>22359.162991218764</v>
      </c>
    </row>
    <row r="24" spans="1:20" x14ac:dyDescent="0.25">
      <c r="A24" s="145">
        <v>90</v>
      </c>
      <c r="B24" s="142" t="str">
        <f t="shared" si="3"/>
        <v xml:space="preserve">East Greenwich </v>
      </c>
      <c r="C24" s="233">
        <f t="shared" si="1"/>
        <v>2522.4916666666668</v>
      </c>
      <c r="D24" s="233">
        <f t="shared" si="2"/>
        <v>357747.67</v>
      </c>
      <c r="E24" s="233">
        <f t="shared" si="2"/>
        <v>912920.1</v>
      </c>
      <c r="F24" s="233">
        <f t="shared" si="2"/>
        <v>3091316</v>
      </c>
      <c r="G24" s="233">
        <f t="shared" si="2"/>
        <v>243949.55</v>
      </c>
      <c r="H24" s="233">
        <f t="shared" si="2"/>
        <v>35340811.979999997</v>
      </c>
      <c r="I24" s="233">
        <f t="shared" si="2"/>
        <v>5949</v>
      </c>
      <c r="J24" s="233">
        <f t="shared" si="2"/>
        <v>913819.52</v>
      </c>
      <c r="K24" s="234">
        <f>SUM(Table203[[#This Row],[Filter4]:[Filter10]])</f>
        <v>40866513.82</v>
      </c>
      <c r="M24" s="255">
        <f>Table203[[#This Row],[Filter4]]/Table203[[#This Row],[Filter3]]</f>
        <v>141.8231325508178</v>
      </c>
      <c r="N24" s="255">
        <f>Table203[[#This Row],[Filter5]]/Table203[[#This Row],[Filter3]]</f>
        <v>361.91203803117946</v>
      </c>
      <c r="O24" s="255">
        <f>Table203[[#This Row],[Filter6]]/Table203[[#This Row],[Filter3]]</f>
        <v>1225.5009762172983</v>
      </c>
      <c r="P24" s="255">
        <f>Table203[[#This Row],[Filter7]]/Table203[[#This Row],[Filter3]]</f>
        <v>96.709754574676481</v>
      </c>
      <c r="Q24" s="255">
        <f>Table203[[#This Row],[Filter8]]/Table203[[#This Row],[Filter3]]</f>
        <v>14010.278982091118</v>
      </c>
      <c r="R24" s="255">
        <f>Table203[[#This Row],[Filter9]]/Table203[[#This Row],[Filter3]]</f>
        <v>2.3583824194992382</v>
      </c>
      <c r="S24" s="255">
        <f>Table203[[#This Row],[Filter10]]/Table203[[#This Row],[Filter3]]</f>
        <v>362.2685981783884</v>
      </c>
      <c r="T24" s="259">
        <f>Table203[[#This Row],[Filter11]]/Table203[[#This Row],[Filter3]]</f>
        <v>16200.851864062979</v>
      </c>
    </row>
    <row r="25" spans="1:20" x14ac:dyDescent="0.25">
      <c r="A25" s="144">
        <v>100</v>
      </c>
      <c r="B25" s="143" t="str">
        <f t="shared" si="3"/>
        <v xml:space="preserve">East Providence </v>
      </c>
      <c r="C25" s="233">
        <f t="shared" si="1"/>
        <v>5262.2389963167607</v>
      </c>
      <c r="D25" s="233">
        <f t="shared" si="2"/>
        <v>1550693.01</v>
      </c>
      <c r="E25" s="233">
        <f t="shared" si="2"/>
        <v>4537436.38</v>
      </c>
      <c r="F25" s="233">
        <f t="shared" si="2"/>
        <v>37033012.390000001</v>
      </c>
      <c r="G25" s="233">
        <f t="shared" si="2"/>
        <v>1810369.09</v>
      </c>
      <c r="H25" s="233">
        <f t="shared" si="2"/>
        <v>46903175.359999999</v>
      </c>
      <c r="I25" s="233">
        <f t="shared" si="2"/>
        <v>78614.33</v>
      </c>
      <c r="J25" s="233">
        <f t="shared" si="2"/>
        <v>1372533.24</v>
      </c>
      <c r="K25" s="234">
        <f>SUM(Table203[[#This Row],[Filter4]:[Filter10]])</f>
        <v>93285833.799999997</v>
      </c>
      <c r="M25" s="256">
        <f>Table203[[#This Row],[Filter4]]/Table203[[#This Row],[Filter3]]</f>
        <v>294.68312083228994</v>
      </c>
      <c r="N25" s="256">
        <f>Table203[[#This Row],[Filter5]]/Table203[[#This Row],[Filter3]]</f>
        <v>862.26345538010014</v>
      </c>
      <c r="O25" s="256">
        <f>Table203[[#This Row],[Filter6]]/Table203[[#This Row],[Filter3]]</f>
        <v>7037.5010363308857</v>
      </c>
      <c r="P25" s="256">
        <f>Table203[[#This Row],[Filter7]]/Table203[[#This Row],[Filter3]]</f>
        <v>344.0301915719042</v>
      </c>
      <c r="Q25" s="256">
        <f>Table203[[#This Row],[Filter8]]/Table203[[#This Row],[Filter3]]</f>
        <v>8913.1594731499845</v>
      </c>
      <c r="R25" s="256">
        <f>Table203[[#This Row],[Filter9]]/Table203[[#This Row],[Filter3]]</f>
        <v>14.939330968248521</v>
      </c>
      <c r="S25" s="256">
        <f>Table203[[#This Row],[Filter10]]/Table203[[#This Row],[Filter3]]</f>
        <v>260.82685354289072</v>
      </c>
      <c r="T25" s="261">
        <f>Table203[[#This Row],[Filter11]]/Table203[[#This Row],[Filter3]]</f>
        <v>17727.403461776303</v>
      </c>
    </row>
    <row r="26" spans="1:20" x14ac:dyDescent="0.25">
      <c r="A26" s="144">
        <v>970</v>
      </c>
      <c r="B26" s="143" t="str">
        <f t="shared" si="3"/>
        <v xml:space="preserve">Exeter W. Greenwich </v>
      </c>
      <c r="C26" s="233">
        <f t="shared" si="1"/>
        <v>1604.8011049723757</v>
      </c>
      <c r="D26" s="233">
        <f t="shared" ref="D26:J42" si="4">VLOOKUP($A26,revtype,D$1)</f>
        <v>287402.84999999998</v>
      </c>
      <c r="E26" s="233">
        <f t="shared" si="4"/>
        <v>818545.57</v>
      </c>
      <c r="F26" s="233">
        <f t="shared" si="4"/>
        <v>5997398</v>
      </c>
      <c r="G26" s="233">
        <f t="shared" si="4"/>
        <v>512472.13</v>
      </c>
      <c r="H26" s="233">
        <f t="shared" si="4"/>
        <v>26205240</v>
      </c>
      <c r="I26" s="233">
        <f t="shared" si="4"/>
        <v>32196</v>
      </c>
      <c r="J26" s="233">
        <f t="shared" si="4"/>
        <v>514394.61</v>
      </c>
      <c r="K26" s="234">
        <f>SUM(Table203[[#This Row],[Filter4]:[Filter10]])</f>
        <v>34367649.159999996</v>
      </c>
      <c r="M26" s="255">
        <f>Table203[[#This Row],[Filter4]]/Table203[[#This Row],[Filter3]]</f>
        <v>179.08938940127859</v>
      </c>
      <c r="N26" s="255">
        <f>Table203[[#This Row],[Filter5]]/Table203[[#This Row],[Filter3]]</f>
        <v>510.06044765534358</v>
      </c>
      <c r="O26" s="255">
        <f>Table203[[#This Row],[Filter6]]/Table203[[#This Row],[Filter3]]</f>
        <v>3737.1596900185564</v>
      </c>
      <c r="P26" s="255">
        <f>Table203[[#This Row],[Filter7]]/Table203[[#This Row],[Filter3]]</f>
        <v>319.33685016301223</v>
      </c>
      <c r="Q26" s="255">
        <f>Table203[[#This Row],[Filter8]]/Table203[[#This Row],[Filter3]]</f>
        <v>16329.275895190192</v>
      </c>
      <c r="R26" s="255">
        <f>Table203[[#This Row],[Filter9]]/Table203[[#This Row],[Filter3]]</f>
        <v>20.062299247079721</v>
      </c>
      <c r="S26" s="255">
        <f>Table203[[#This Row],[Filter10]]/Table203[[#This Row],[Filter3]]</f>
        <v>320.53480546977471</v>
      </c>
      <c r="T26" s="259">
        <f>Table203[[#This Row],[Filter11]]/Table203[[#This Row],[Filter3]]</f>
        <v>21415.519377145236</v>
      </c>
    </row>
    <row r="27" spans="1:20" x14ac:dyDescent="0.25">
      <c r="A27" s="144">
        <v>120</v>
      </c>
      <c r="B27" s="143" t="str">
        <f t="shared" si="3"/>
        <v xml:space="preserve">Foster </v>
      </c>
      <c r="C27" s="233">
        <f t="shared" si="1"/>
        <v>255.50833333333333</v>
      </c>
      <c r="D27" s="233">
        <f t="shared" si="4"/>
        <v>44470.96</v>
      </c>
      <c r="E27" s="233">
        <f t="shared" si="4"/>
        <v>230684.2</v>
      </c>
      <c r="F27" s="233">
        <f t="shared" si="4"/>
        <v>1145663</v>
      </c>
      <c r="G27" s="233">
        <f t="shared" si="4"/>
        <v>141731.51</v>
      </c>
      <c r="H27" s="233">
        <f t="shared" si="4"/>
        <v>3211818.96</v>
      </c>
      <c r="I27" s="233">
        <f t="shared" si="4"/>
        <v>887.91</v>
      </c>
      <c r="J27" s="233">
        <f t="shared" si="4"/>
        <v>54519.87</v>
      </c>
      <c r="K27" s="234">
        <f>SUM(Table203[[#This Row],[Filter4]:[Filter10]])</f>
        <v>4829776.41</v>
      </c>
      <c r="M27" s="256">
        <f>Table203[[#This Row],[Filter4]]/Table203[[#This Row],[Filter3]]</f>
        <v>174.0489612210952</v>
      </c>
      <c r="N27" s="256">
        <f>Table203[[#This Row],[Filter5]]/Table203[[#This Row],[Filter3]]</f>
        <v>902.84413424219701</v>
      </c>
      <c r="O27" s="256">
        <f>Table203[[#This Row],[Filter6]]/Table203[[#This Row],[Filter3]]</f>
        <v>4483.8576693519453</v>
      </c>
      <c r="P27" s="256">
        <f>Table203[[#This Row],[Filter7]]/Table203[[#This Row],[Filter3]]</f>
        <v>554.70406053292459</v>
      </c>
      <c r="Q27" s="256">
        <f>Table203[[#This Row],[Filter8]]/Table203[[#This Row],[Filter3]]</f>
        <v>12570.31000945827</v>
      </c>
      <c r="R27" s="256">
        <f>Table203[[#This Row],[Filter9]]/Table203[[#This Row],[Filter3]]</f>
        <v>3.4750725677570857</v>
      </c>
      <c r="S27" s="256">
        <f>Table203[[#This Row],[Filter10]]/Table203[[#This Row],[Filter3]]</f>
        <v>213.37805029190179</v>
      </c>
      <c r="T27" s="261">
        <f>Table203[[#This Row],[Filter11]]/Table203[[#This Row],[Filter3]]</f>
        <v>18902.617957666091</v>
      </c>
    </row>
    <row r="28" spans="1:20" x14ac:dyDescent="0.25">
      <c r="A28" s="144">
        <v>990</v>
      </c>
      <c r="B28" s="143" t="str">
        <f t="shared" si="3"/>
        <v xml:space="preserve">Foster-Glocester </v>
      </c>
      <c r="C28" s="233">
        <f t="shared" si="1"/>
        <v>1290.3555555555556</v>
      </c>
      <c r="D28" s="233">
        <f t="shared" si="4"/>
        <v>105397.38</v>
      </c>
      <c r="E28" s="233">
        <f t="shared" si="4"/>
        <v>674936.1</v>
      </c>
      <c r="F28" s="233">
        <f t="shared" si="4"/>
        <v>4668681</v>
      </c>
      <c r="G28" s="233">
        <f t="shared" si="4"/>
        <v>3863330.48</v>
      </c>
      <c r="H28" s="233">
        <f t="shared" si="4"/>
        <v>15737622.039999999</v>
      </c>
      <c r="I28" s="233">
        <f t="shared" si="4"/>
        <v>41500.78</v>
      </c>
      <c r="J28" s="233">
        <f t="shared" si="4"/>
        <v>3556375.51</v>
      </c>
      <c r="K28" s="234">
        <f>SUM(Table203[[#This Row],[Filter4]:[Filter10]])</f>
        <v>28647843.289999999</v>
      </c>
      <c r="M28" s="255">
        <f>Table203[[#This Row],[Filter4]]/Table203[[#This Row],[Filter3]]</f>
        <v>81.680882099679678</v>
      </c>
      <c r="N28" s="255">
        <f>Table203[[#This Row],[Filter5]]/Table203[[#This Row],[Filter3]]</f>
        <v>523.06211035717968</v>
      </c>
      <c r="O28" s="255">
        <f>Table203[[#This Row],[Filter6]]/Table203[[#This Row],[Filter3]]</f>
        <v>3618.1353115420384</v>
      </c>
      <c r="P28" s="255">
        <f>Table203[[#This Row],[Filter7]]/Table203[[#This Row],[Filter3]]</f>
        <v>2994.0046085488925</v>
      </c>
      <c r="Q28" s="255">
        <f>Table203[[#This Row],[Filter8]]/Table203[[#This Row],[Filter3]]</f>
        <v>12196.34539661764</v>
      </c>
      <c r="R28" s="255">
        <f>Table203[[#This Row],[Filter9]]/Table203[[#This Row],[Filter3]]</f>
        <v>32.162282575000859</v>
      </c>
      <c r="S28" s="255">
        <f>Table203[[#This Row],[Filter10]]/Table203[[#This Row],[Filter3]]</f>
        <v>2756.120586057245</v>
      </c>
      <c r="T28" s="259">
        <f>Table203[[#This Row],[Filter11]]/Table203[[#This Row],[Filter3]]</f>
        <v>22201.511177797678</v>
      </c>
    </row>
    <row r="29" spans="1:20" x14ac:dyDescent="0.25">
      <c r="A29" s="144">
        <v>130</v>
      </c>
      <c r="B29" s="143" t="str">
        <f t="shared" si="3"/>
        <v xml:space="preserve">Glocester </v>
      </c>
      <c r="C29" s="233">
        <f t="shared" si="1"/>
        <v>528.69999999999993</v>
      </c>
      <c r="D29" s="233">
        <f t="shared" si="4"/>
        <v>55639.33</v>
      </c>
      <c r="E29" s="233">
        <f t="shared" si="4"/>
        <v>427117.15</v>
      </c>
      <c r="F29" s="233">
        <f t="shared" si="4"/>
        <v>2318831</v>
      </c>
      <c r="G29" s="233">
        <f t="shared" si="4"/>
        <v>2064.5700000000002</v>
      </c>
      <c r="H29" s="233">
        <f t="shared" si="4"/>
        <v>6372035</v>
      </c>
      <c r="I29" s="233">
        <f t="shared" si="4"/>
        <v>1000</v>
      </c>
      <c r="J29" s="233">
        <f t="shared" si="4"/>
        <v>151457.76</v>
      </c>
      <c r="K29" s="234">
        <f>SUM(Table203[[#This Row],[Filter4]:[Filter10]])</f>
        <v>9328144.8100000005</v>
      </c>
      <c r="M29" s="256">
        <f>Table203[[#This Row],[Filter4]]/Table203[[#This Row],[Filter3]]</f>
        <v>105.23799886514092</v>
      </c>
      <c r="N29" s="256">
        <f>Table203[[#This Row],[Filter5]]/Table203[[#This Row],[Filter3]]</f>
        <v>807.86296576508437</v>
      </c>
      <c r="O29" s="256">
        <f>Table203[[#This Row],[Filter6]]/Table203[[#This Row],[Filter3]]</f>
        <v>4385.9107244183851</v>
      </c>
      <c r="P29" s="256">
        <f>Table203[[#This Row],[Filter7]]/Table203[[#This Row],[Filter3]]</f>
        <v>3.9049933799886523</v>
      </c>
      <c r="Q29" s="256">
        <f>Table203[[#This Row],[Filter8]]/Table203[[#This Row],[Filter3]]</f>
        <v>12052.269718176662</v>
      </c>
      <c r="R29" s="256">
        <f>Table203[[#This Row],[Filter9]]/Table203[[#This Row],[Filter3]]</f>
        <v>1.8914318138831097</v>
      </c>
      <c r="S29" s="256">
        <f>Table203[[#This Row],[Filter10]]/Table203[[#This Row],[Filter3]]</f>
        <v>286.47202572347271</v>
      </c>
      <c r="T29" s="261">
        <f>Table203[[#This Row],[Filter11]]/Table203[[#This Row],[Filter3]]</f>
        <v>17643.549858142618</v>
      </c>
    </row>
    <row r="30" spans="1:20" x14ac:dyDescent="0.25">
      <c r="A30" s="144">
        <v>480</v>
      </c>
      <c r="B30" s="143" t="str">
        <f t="shared" si="3"/>
        <v xml:space="preserve">Highlander </v>
      </c>
      <c r="C30" s="233">
        <f t="shared" si="1"/>
        <v>588.00552486187848</v>
      </c>
      <c r="D30" s="233">
        <f t="shared" si="4"/>
        <v>343603</v>
      </c>
      <c r="E30" s="233">
        <f t="shared" si="4"/>
        <v>862259</v>
      </c>
      <c r="F30" s="233">
        <f t="shared" si="4"/>
        <v>5808301</v>
      </c>
      <c r="G30" s="233">
        <f t="shared" si="4"/>
        <v>116354</v>
      </c>
      <c r="H30" s="233">
        <f t="shared" si="4"/>
        <v>0</v>
      </c>
      <c r="I30" s="233">
        <f t="shared" si="4"/>
        <v>145631</v>
      </c>
      <c r="J30" s="233">
        <f t="shared" si="4"/>
        <v>3112513</v>
      </c>
      <c r="K30" s="234">
        <f>SUM(Table203[[#This Row],[Filter4]:[Filter10]])</f>
        <v>10388661</v>
      </c>
      <c r="M30" s="255">
        <f>Table203[[#This Row],[Filter4]]/Table203[[#This Row],[Filter3]]</f>
        <v>584.35335293951835</v>
      </c>
      <c r="N30" s="255">
        <f>Table203[[#This Row],[Filter5]]/Table203[[#This Row],[Filter3]]</f>
        <v>1466.4130922962725</v>
      </c>
      <c r="O30" s="255">
        <f>Table203[[#This Row],[Filter6]]/Table203[[#This Row],[Filter3]]</f>
        <v>9877.9701115297521</v>
      </c>
      <c r="P30" s="255">
        <f>Table203[[#This Row],[Filter7]]/Table203[[#This Row],[Filter3]]</f>
        <v>197.87909310432306</v>
      </c>
      <c r="Q30" s="255">
        <f>Table203[[#This Row],[Filter8]]/Table203[[#This Row],[Filter3]]</f>
        <v>0</v>
      </c>
      <c r="R30" s="255">
        <f>Table203[[#This Row],[Filter9]]/Table203[[#This Row],[Filter3]]</f>
        <v>247.66944159956401</v>
      </c>
      <c r="S30" s="255">
        <f>Table203[[#This Row],[Filter10]]/Table203[[#This Row],[Filter3]]</f>
        <v>5293.3397194373711</v>
      </c>
      <c r="T30" s="259">
        <f>Table203[[#This Row],[Filter11]]/Table203[[#This Row],[Filter3]]</f>
        <v>17667.6248109068</v>
      </c>
    </row>
    <row r="31" spans="1:20" x14ac:dyDescent="0.25">
      <c r="A31" s="144">
        <v>680</v>
      </c>
      <c r="B31" s="143" t="str">
        <f t="shared" si="3"/>
        <v>Hope Academy</v>
      </c>
      <c r="C31" s="233">
        <f t="shared" si="1"/>
        <v>178.40217391304347</v>
      </c>
      <c r="D31" s="233">
        <f t="shared" si="4"/>
        <v>128848</v>
      </c>
      <c r="E31" s="233">
        <f t="shared" si="4"/>
        <v>203354</v>
      </c>
      <c r="F31" s="233">
        <f t="shared" si="4"/>
        <v>1813351</v>
      </c>
      <c r="G31" s="233">
        <f t="shared" si="4"/>
        <v>5307</v>
      </c>
      <c r="H31" s="233">
        <f t="shared" si="4"/>
        <v>0</v>
      </c>
      <c r="I31" s="233">
        <f t="shared" si="4"/>
        <v>12513</v>
      </c>
      <c r="J31" s="233">
        <f t="shared" si="4"/>
        <v>827937</v>
      </c>
      <c r="K31" s="234">
        <f>SUM(Table203[[#This Row],[Filter4]:[Filter10]])</f>
        <v>2991310</v>
      </c>
      <c r="M31" s="255">
        <f>Table203[[#This Row],[Filter4]]/Table203[[#This Row],[Filter3]]</f>
        <v>722.2333516115275</v>
      </c>
      <c r="N31" s="255">
        <f>Table203[[#This Row],[Filter5]]/Table203[[#This Row],[Filter3]]</f>
        <v>1139.8627916895146</v>
      </c>
      <c r="O31" s="255">
        <f>Table203[[#This Row],[Filter6]]/Table203[[#This Row],[Filter3]]</f>
        <v>10164.39968317797</v>
      </c>
      <c r="P31" s="255">
        <f>Table203[[#This Row],[Filter7]]/Table203[[#This Row],[Filter3]]</f>
        <v>29.747395357338696</v>
      </c>
      <c r="Q31" s="255">
        <f>Table203[[#This Row],[Filter8]]/Table203[[#This Row],[Filter3]]</f>
        <v>0</v>
      </c>
      <c r="R31" s="255">
        <f>Table203[[#This Row],[Filter9]]/Table203[[#This Row],[Filter3]]</f>
        <v>70.139279839151897</v>
      </c>
      <c r="S31" s="255">
        <f>Table203[[#This Row],[Filter10]]/Table203[[#This Row],[Filter3]]</f>
        <v>4640.8459148236152</v>
      </c>
      <c r="T31" s="259">
        <f>Table203[[#This Row],[Filter11]]/Table203[[#This Row],[Filter3]]</f>
        <v>16767.228416499118</v>
      </c>
    </row>
    <row r="32" spans="1:20" x14ac:dyDescent="0.25">
      <c r="A32" s="144">
        <v>530</v>
      </c>
      <c r="B32" s="143" t="str">
        <f t="shared" si="3"/>
        <v xml:space="preserve">International </v>
      </c>
      <c r="C32" s="233">
        <f t="shared" si="1"/>
        <v>369.2707182320442</v>
      </c>
      <c r="D32" s="233">
        <f t="shared" si="4"/>
        <v>8598</v>
      </c>
      <c r="E32" s="233">
        <f t="shared" si="4"/>
        <v>433025</v>
      </c>
      <c r="F32" s="233">
        <f t="shared" si="4"/>
        <v>3380912</v>
      </c>
      <c r="G32" s="233">
        <f t="shared" si="4"/>
        <v>37762</v>
      </c>
      <c r="H32" s="233">
        <f t="shared" si="4"/>
        <v>0</v>
      </c>
      <c r="I32" s="233">
        <f t="shared" si="4"/>
        <v>40577</v>
      </c>
      <c r="J32" s="233">
        <f t="shared" si="4"/>
        <v>2056776</v>
      </c>
      <c r="K32" s="234">
        <f>SUM(Table203[[#This Row],[Filter4]:[Filter10]])</f>
        <v>5957650</v>
      </c>
      <c r="M32" s="256">
        <f>Table203[[#This Row],[Filter4]]/Table203[[#This Row],[Filter3]]</f>
        <v>23.283730811813637</v>
      </c>
      <c r="N32" s="256">
        <f>Table203[[#This Row],[Filter5]]/Table203[[#This Row],[Filter3]]</f>
        <v>1172.6491666417307</v>
      </c>
      <c r="O32" s="256">
        <f>Table203[[#This Row],[Filter6]]/Table203[[#This Row],[Filter3]]</f>
        <v>9155.6460696011254</v>
      </c>
      <c r="P32" s="256">
        <f>Table203[[#This Row],[Filter7]]/Table203[[#This Row],[Filter3]]</f>
        <v>102.26101918070559</v>
      </c>
      <c r="Q32" s="256">
        <f>Table203[[#This Row],[Filter8]]/Table203[[#This Row],[Filter3]]</f>
        <v>0</v>
      </c>
      <c r="R32" s="256">
        <f>Table203[[#This Row],[Filter9]]/Table203[[#This Row],[Filter3]]</f>
        <v>109.88415272749035</v>
      </c>
      <c r="S32" s="256">
        <f>Table203[[#This Row],[Filter10]]/Table203[[#This Row],[Filter3]]</f>
        <v>5569.8323708070257</v>
      </c>
      <c r="T32" s="261">
        <f>Table203[[#This Row],[Filter11]]/Table203[[#This Row],[Filter3]]</f>
        <v>16133.556509769891</v>
      </c>
    </row>
    <row r="33" spans="1:20" x14ac:dyDescent="0.25">
      <c r="A33" s="144">
        <v>150</v>
      </c>
      <c r="B33" s="143" t="str">
        <f t="shared" si="3"/>
        <v xml:space="preserve">Jamestown </v>
      </c>
      <c r="C33" s="233">
        <f t="shared" si="1"/>
        <v>499.26666666666671</v>
      </c>
      <c r="D33" s="233">
        <f t="shared" si="4"/>
        <v>230810.35</v>
      </c>
      <c r="E33" s="233">
        <f t="shared" si="4"/>
        <v>353171.39</v>
      </c>
      <c r="F33" s="233">
        <f t="shared" si="4"/>
        <v>523180.84</v>
      </c>
      <c r="G33" s="233">
        <f t="shared" si="4"/>
        <v>1567.56</v>
      </c>
      <c r="H33" s="233">
        <f t="shared" si="4"/>
        <v>11665624</v>
      </c>
      <c r="I33" s="233">
        <f t="shared" si="4"/>
        <v>3590.12</v>
      </c>
      <c r="J33" s="233">
        <f t="shared" si="4"/>
        <v>162509.21</v>
      </c>
      <c r="K33" s="234">
        <f>SUM(Table203[[#This Row],[Filter4]:[Filter10]])</f>
        <v>12940453.470000001</v>
      </c>
      <c r="M33" s="255">
        <f>Table203[[#This Row],[Filter4]]/Table203[[#This Row],[Filter3]]</f>
        <v>462.29873814928561</v>
      </c>
      <c r="N33" s="255">
        <f>Table203[[#This Row],[Filter5]]/Table203[[#This Row],[Filter3]]</f>
        <v>707.38027106422749</v>
      </c>
      <c r="O33" s="255">
        <f>Table203[[#This Row],[Filter6]]/Table203[[#This Row],[Filter3]]</f>
        <v>1047.8985979436507</v>
      </c>
      <c r="P33" s="255">
        <f>Table203[[#This Row],[Filter7]]/Table203[[#This Row],[Filter3]]</f>
        <v>3.1397249298971821</v>
      </c>
      <c r="Q33" s="255">
        <f>Table203[[#This Row],[Filter8]]/Table203[[#This Row],[Filter3]]</f>
        <v>23365.517425557482</v>
      </c>
      <c r="R33" s="255">
        <f>Table203[[#This Row],[Filter9]]/Table203[[#This Row],[Filter3]]</f>
        <v>7.190786486847375</v>
      </c>
      <c r="S33" s="255">
        <f>Table203[[#This Row],[Filter10]]/Table203[[#This Row],[Filter3]]</f>
        <v>325.49581386032844</v>
      </c>
      <c r="T33" s="259">
        <f>Table203[[#This Row],[Filter11]]/Table203[[#This Row],[Filter3]]</f>
        <v>25918.92135799172</v>
      </c>
    </row>
    <row r="34" spans="1:20" x14ac:dyDescent="0.25">
      <c r="A34" s="144">
        <v>160</v>
      </c>
      <c r="B34" s="143" t="str">
        <f t="shared" si="3"/>
        <v xml:space="preserve">Johnston </v>
      </c>
      <c r="C34" s="233">
        <f t="shared" si="1"/>
        <v>3209.7361111111113</v>
      </c>
      <c r="D34" s="233">
        <f t="shared" si="4"/>
        <v>835472.64</v>
      </c>
      <c r="E34" s="233">
        <f t="shared" si="4"/>
        <v>2837188.51</v>
      </c>
      <c r="F34" s="233">
        <f t="shared" si="4"/>
        <v>18120660</v>
      </c>
      <c r="G34" s="233">
        <f t="shared" si="4"/>
        <v>227710.09</v>
      </c>
      <c r="H34" s="233">
        <f t="shared" si="4"/>
        <v>37529014.630000003</v>
      </c>
      <c r="I34" s="233">
        <f t="shared" si="4"/>
        <v>82667.759999999995</v>
      </c>
      <c r="J34" s="233">
        <f t="shared" si="4"/>
        <v>943771.76</v>
      </c>
      <c r="K34" s="234">
        <f>SUM(Table203[[#This Row],[Filter4]:[Filter10]])</f>
        <v>60576485.390000001</v>
      </c>
      <c r="M34" s="256">
        <f>Table203[[#This Row],[Filter4]]/Table203[[#This Row],[Filter3]]</f>
        <v>260.29324875270981</v>
      </c>
      <c r="N34" s="256">
        <f>Table203[[#This Row],[Filter5]]/Table203[[#This Row],[Filter3]]</f>
        <v>883.93201552567916</v>
      </c>
      <c r="O34" s="256">
        <f>Table203[[#This Row],[Filter6]]/Table203[[#This Row],[Filter3]]</f>
        <v>5645.5295303784924</v>
      </c>
      <c r="P34" s="256">
        <f>Table203[[#This Row],[Filter7]]/Table203[[#This Row],[Filter3]]</f>
        <v>70.943554895911305</v>
      </c>
      <c r="Q34" s="256">
        <f>Table203[[#This Row],[Filter8]]/Table203[[#This Row],[Filter3]]</f>
        <v>11692.243016516588</v>
      </c>
      <c r="R34" s="256">
        <f>Table203[[#This Row],[Filter9]]/Table203[[#This Row],[Filter3]]</f>
        <v>25.755313564199199</v>
      </c>
      <c r="S34" s="256">
        <f>Table203[[#This Row],[Filter10]]/Table203[[#This Row],[Filter3]]</f>
        <v>294.03406614423994</v>
      </c>
      <c r="T34" s="261">
        <f>Table203[[#This Row],[Filter11]]/Table203[[#This Row],[Filter3]]</f>
        <v>18872.730745777819</v>
      </c>
    </row>
    <row r="35" spans="1:20" x14ac:dyDescent="0.25">
      <c r="A35" s="144">
        <v>520</v>
      </c>
      <c r="B35" s="143" t="str">
        <f t="shared" si="3"/>
        <v>Kingston Hill</v>
      </c>
      <c r="C35" s="233">
        <f t="shared" si="1"/>
        <v>188.13513513513513</v>
      </c>
      <c r="D35" s="233">
        <f t="shared" si="4"/>
        <v>75447</v>
      </c>
      <c r="E35" s="233">
        <f t="shared" si="4"/>
        <v>140154</v>
      </c>
      <c r="F35" s="233">
        <f t="shared" si="4"/>
        <v>543753</v>
      </c>
      <c r="G35" s="233">
        <f t="shared" si="4"/>
        <v>247095</v>
      </c>
      <c r="H35" s="233">
        <f t="shared" si="4"/>
        <v>0</v>
      </c>
      <c r="I35" s="233">
        <f t="shared" si="4"/>
        <v>36223</v>
      </c>
      <c r="J35" s="233">
        <f t="shared" si="4"/>
        <v>2313850</v>
      </c>
      <c r="K35" s="234">
        <f>SUM(Table203[[#This Row],[Filter4]:[Filter10]])</f>
        <v>3356522</v>
      </c>
      <c r="M35" s="255">
        <f>Table203[[#This Row],[Filter4]]/Table203[[#This Row],[Filter3]]</f>
        <v>401.02557103864387</v>
      </c>
      <c r="N35" s="255">
        <f>Table203[[#This Row],[Filter5]]/Table203[[#This Row],[Filter3]]</f>
        <v>744.9645165924436</v>
      </c>
      <c r="O35" s="255">
        <f>Table203[[#This Row],[Filter6]]/Table203[[#This Row],[Filter3]]</f>
        <v>2890.2256859646604</v>
      </c>
      <c r="P35" s="255">
        <f>Table203[[#This Row],[Filter7]]/Table203[[#This Row],[Filter3]]</f>
        <v>1313.3910357707227</v>
      </c>
      <c r="Q35" s="255">
        <f>Table203[[#This Row],[Filter8]]/Table203[[#This Row],[Filter3]]</f>
        <v>0</v>
      </c>
      <c r="R35" s="255">
        <f>Table203[[#This Row],[Filter9]]/Table203[[#This Row],[Filter3]]</f>
        <v>192.5371354690418</v>
      </c>
      <c r="S35" s="255">
        <f>Table203[[#This Row],[Filter10]]/Table203[[#This Row],[Filter3]]</f>
        <v>12298.872288464301</v>
      </c>
      <c r="T35" s="259">
        <f>Table203[[#This Row],[Filter11]]/Table203[[#This Row],[Filter3]]</f>
        <v>17841.016233299815</v>
      </c>
    </row>
    <row r="36" spans="1:20" x14ac:dyDescent="0.25">
      <c r="A36" s="144">
        <v>590</v>
      </c>
      <c r="B36" s="143" t="str">
        <f t="shared" si="3"/>
        <v>Learning Community</v>
      </c>
      <c r="C36" s="233">
        <f t="shared" si="1"/>
        <v>573.20000000000005</v>
      </c>
      <c r="D36" s="258">
        <f t="shared" si="4"/>
        <v>315699.02</v>
      </c>
      <c r="E36" s="233">
        <f t="shared" si="4"/>
        <v>783254.97</v>
      </c>
      <c r="F36" s="233">
        <f t="shared" si="4"/>
        <v>6481809</v>
      </c>
      <c r="G36" s="233">
        <f t="shared" si="4"/>
        <v>109848</v>
      </c>
      <c r="H36" s="233">
        <f t="shared" si="4"/>
        <v>0</v>
      </c>
      <c r="I36" s="233">
        <f t="shared" si="4"/>
        <v>481252</v>
      </c>
      <c r="J36" s="233">
        <f t="shared" si="4"/>
        <v>2372999.33</v>
      </c>
      <c r="K36" s="258">
        <f>SUM(Table203[[#This Row],[Filter4]:[Filter10]])</f>
        <v>10544862.32</v>
      </c>
      <c r="L36" s="233"/>
      <c r="M36" s="260">
        <f>Table203[[#This Row],[Filter4]]/Table203[[#This Row],[Filter3]]</f>
        <v>550.76591067690163</v>
      </c>
      <c r="N36" s="256">
        <f>Table203[[#This Row],[Filter5]]/Table203[[#This Row],[Filter3]]</f>
        <v>1366.4601709699928</v>
      </c>
      <c r="O36" s="256">
        <f>Table203[[#This Row],[Filter6]]/Table203[[#This Row],[Filter3]]</f>
        <v>11308.110607117933</v>
      </c>
      <c r="P36" s="256">
        <f>Table203[[#This Row],[Filter7]]/Table203[[#This Row],[Filter3]]</f>
        <v>191.63991625959525</v>
      </c>
      <c r="Q36" s="256">
        <f>Table203[[#This Row],[Filter8]]/Table203[[#This Row],[Filter3]]</f>
        <v>0</v>
      </c>
      <c r="R36" s="256">
        <f>Table203[[#This Row],[Filter9]]/Table203[[#This Row],[Filter3]]</f>
        <v>839.58827634333556</v>
      </c>
      <c r="S36" s="256">
        <f>Table203[[#This Row],[Filter10]]/Table203[[#This Row],[Filter3]]</f>
        <v>4139.9150907187714</v>
      </c>
      <c r="T36" s="266">
        <f>Table203[[#This Row],[Filter11]]/Table203[[#This Row],[Filter3]]</f>
        <v>18396.47997208653</v>
      </c>
    </row>
    <row r="37" spans="1:20" x14ac:dyDescent="0.25">
      <c r="A37" s="144">
        <v>170</v>
      </c>
      <c r="B37" s="143" t="str">
        <f t="shared" si="3"/>
        <v xml:space="preserve">Lincoln </v>
      </c>
      <c r="C37" s="233">
        <f t="shared" si="1"/>
        <v>3100.1923076923076</v>
      </c>
      <c r="D37" s="233">
        <f t="shared" si="4"/>
        <v>710558.59</v>
      </c>
      <c r="E37" s="233">
        <f t="shared" si="4"/>
        <v>1641895.09</v>
      </c>
      <c r="F37" s="233">
        <f t="shared" si="4"/>
        <v>12323166</v>
      </c>
      <c r="G37" s="233">
        <f t="shared" si="4"/>
        <v>475058.23</v>
      </c>
      <c r="H37" s="233">
        <f t="shared" si="4"/>
        <v>41786267</v>
      </c>
      <c r="I37" s="233">
        <f t="shared" si="4"/>
        <v>1981.99</v>
      </c>
      <c r="J37" s="233">
        <f t="shared" si="4"/>
        <v>649148.89</v>
      </c>
      <c r="K37" s="233">
        <f>SUM(Table203[[#This Row],[Filter4]:[Filter10]])</f>
        <v>57588075.789999999</v>
      </c>
      <c r="L37" s="233"/>
      <c r="M37" s="255">
        <f>Table203[[#This Row],[Filter4]]/Table203[[#This Row],[Filter3]]</f>
        <v>229.19823013460703</v>
      </c>
      <c r="N37" s="255">
        <f>Table203[[#This Row],[Filter5]]/Table203[[#This Row],[Filter3]]</f>
        <v>529.61072315613183</v>
      </c>
      <c r="O37" s="255">
        <f>Table203[[#This Row],[Filter6]]/Table203[[#This Row],[Filter3]]</f>
        <v>3974.9682525897897</v>
      </c>
      <c r="P37" s="255">
        <f>Table203[[#This Row],[Filter7]]/Table203[[#This Row],[Filter3]]</f>
        <v>153.23508442404318</v>
      </c>
      <c r="Q37" s="255">
        <f>Table203[[#This Row],[Filter8]]/Table203[[#This Row],[Filter3]]</f>
        <v>13478.604826003349</v>
      </c>
      <c r="R37" s="255">
        <f>Table203[[#This Row],[Filter9]]/Table203[[#This Row],[Filter3]]</f>
        <v>0.63931195335276969</v>
      </c>
      <c r="S37" s="255">
        <f>Table203[[#This Row],[Filter10]]/Table203[[#This Row],[Filter3]]</f>
        <v>209.38987829539113</v>
      </c>
      <c r="T37" s="259">
        <f>Table203[[#This Row],[Filter11]]/Table203[[#This Row],[Filter3]]</f>
        <v>18575.646306556664</v>
      </c>
    </row>
    <row r="38" spans="1:20" x14ac:dyDescent="0.25">
      <c r="A38" s="144">
        <v>180</v>
      </c>
      <c r="B38" s="143" t="str">
        <f t="shared" si="3"/>
        <v xml:space="preserve">Little Compton </v>
      </c>
      <c r="C38" s="233">
        <f t="shared" si="1"/>
        <v>234.4422222222222</v>
      </c>
      <c r="D38" s="233">
        <f t="shared" si="4"/>
        <v>17144.66</v>
      </c>
      <c r="E38" s="233">
        <f t="shared" si="4"/>
        <v>176149.72</v>
      </c>
      <c r="F38" s="233">
        <f t="shared" si="4"/>
        <v>357321.09</v>
      </c>
      <c r="G38" s="233">
        <f t="shared" si="4"/>
        <v>18283.64</v>
      </c>
      <c r="H38" s="233">
        <f t="shared" si="4"/>
        <v>6887302</v>
      </c>
      <c r="I38" s="233">
        <f t="shared" si="4"/>
        <v>11090</v>
      </c>
      <c r="J38" s="233">
        <f t="shared" si="4"/>
        <v>78500.92</v>
      </c>
      <c r="K38" s="233">
        <f>SUM(Table203[[#This Row],[Filter4]:[Filter10]])</f>
        <v>7545792.0300000003</v>
      </c>
      <c r="L38" s="233"/>
      <c r="M38" s="256">
        <f>Table203[[#This Row],[Filter4]]/Table203[[#This Row],[Filter3]]</f>
        <v>73.129574687911742</v>
      </c>
      <c r="N38" s="256">
        <f>Table203[[#This Row],[Filter5]]/Table203[[#This Row],[Filter3]]</f>
        <v>751.35663845154943</v>
      </c>
      <c r="O38" s="256">
        <f>Table203[[#This Row],[Filter6]]/Table203[[#This Row],[Filter3]]</f>
        <v>1524.1328401217077</v>
      </c>
      <c r="P38" s="256">
        <f>Table203[[#This Row],[Filter7]]/Table203[[#This Row],[Filter3]]</f>
        <v>77.987829268523882</v>
      </c>
      <c r="Q38" s="256">
        <f>Table203[[#This Row],[Filter8]]/Table203[[#This Row],[Filter3]]</f>
        <v>29377.39599427483</v>
      </c>
      <c r="R38" s="256">
        <f>Table203[[#This Row],[Filter9]]/Table203[[#This Row],[Filter3]]</f>
        <v>47.303765912473111</v>
      </c>
      <c r="S38" s="256">
        <f>Table203[[#This Row],[Filter10]]/Table203[[#This Row],[Filter3]]</f>
        <v>334.84122124380326</v>
      </c>
      <c r="T38" s="261">
        <f>Table203[[#This Row],[Filter11]]/Table203[[#This Row],[Filter3]]</f>
        <v>32186.147863960799</v>
      </c>
    </row>
    <row r="39" spans="1:20" x14ac:dyDescent="0.25">
      <c r="A39" s="144">
        <v>420</v>
      </c>
      <c r="B39" s="143" t="str">
        <f t="shared" si="3"/>
        <v>MET Career &amp; Tech</v>
      </c>
      <c r="C39" s="233">
        <f t="shared" si="1"/>
        <v>779.08888888888885</v>
      </c>
      <c r="D39" s="233">
        <f t="shared" si="4"/>
        <v>142429.16</v>
      </c>
      <c r="E39" s="233">
        <f t="shared" si="4"/>
        <v>1440056.78</v>
      </c>
      <c r="F39" s="233">
        <f t="shared" si="4"/>
        <v>9351695</v>
      </c>
      <c r="G39" s="233">
        <f t="shared" si="4"/>
        <v>837205</v>
      </c>
      <c r="H39" s="233">
        <f t="shared" si="4"/>
        <v>-368.17</v>
      </c>
      <c r="I39" s="233">
        <f t="shared" si="4"/>
        <v>59113.32</v>
      </c>
      <c r="J39" s="233">
        <f t="shared" si="4"/>
        <v>4935638.45</v>
      </c>
      <c r="K39" s="233">
        <f>SUM(Table203[[#This Row],[Filter4]:[Filter10]])</f>
        <v>16765769.539999999</v>
      </c>
      <c r="L39" s="233"/>
      <c r="M39" s="255">
        <f>Table203[[#This Row],[Filter4]]/Table203[[#This Row],[Filter3]]</f>
        <v>182.81503180353121</v>
      </c>
      <c r="N39" s="255">
        <f>Table203[[#This Row],[Filter5]]/Table203[[#This Row],[Filter3]]</f>
        <v>1848.3857240651475</v>
      </c>
      <c r="O39" s="255">
        <f>Table203[[#This Row],[Filter6]]/Table203[[#This Row],[Filter3]]</f>
        <v>12003.373598790611</v>
      </c>
      <c r="P39" s="255">
        <f>Table203[[#This Row],[Filter7]]/Table203[[#This Row],[Filter3]]</f>
        <v>1074.5949684817024</v>
      </c>
      <c r="Q39" s="255">
        <f>Table203[[#This Row],[Filter8]]/Table203[[#This Row],[Filter3]]</f>
        <v>-0.47256481930460087</v>
      </c>
      <c r="R39" s="255">
        <f>Table203[[#This Row],[Filter9]]/Table203[[#This Row],[Filter3]]</f>
        <v>75.874936535554355</v>
      </c>
      <c r="S39" s="255">
        <f>Table203[[#This Row],[Filter10]]/Table203[[#This Row],[Filter3]]</f>
        <v>6335.1416255455097</v>
      </c>
      <c r="T39" s="259">
        <f>Table203[[#This Row],[Filter11]]/Table203[[#This Row],[Filter3]]</f>
        <v>21519.713320402749</v>
      </c>
    </row>
    <row r="40" spans="1:20" x14ac:dyDescent="0.25">
      <c r="A40" s="144">
        <v>190</v>
      </c>
      <c r="B40" s="143" t="str">
        <f t="shared" si="3"/>
        <v xml:space="preserve">Middletown  </v>
      </c>
      <c r="C40" s="233">
        <f t="shared" si="1"/>
        <v>2152.1833333333334</v>
      </c>
      <c r="D40" s="233">
        <f t="shared" si="4"/>
        <v>1269843.98</v>
      </c>
      <c r="E40" s="233">
        <f t="shared" si="4"/>
        <v>1599450.87</v>
      </c>
      <c r="F40" s="233">
        <f t="shared" si="4"/>
        <v>7975637</v>
      </c>
      <c r="G40" s="233">
        <f t="shared" si="4"/>
        <v>59723.54</v>
      </c>
      <c r="H40" s="233">
        <f t="shared" si="4"/>
        <v>26510694</v>
      </c>
      <c r="I40" s="233">
        <f t="shared" si="4"/>
        <v>95963.48</v>
      </c>
      <c r="J40" s="233">
        <f t="shared" si="4"/>
        <v>1013416.66</v>
      </c>
      <c r="K40" s="233">
        <f>SUM(Table203[[#This Row],[Filter4]:[Filter10]])</f>
        <v>38524729.529999994</v>
      </c>
      <c r="L40" s="233"/>
      <c r="M40" s="256">
        <f>Table203[[#This Row],[Filter4]]/Table203[[#This Row],[Filter3]]</f>
        <v>590.02593335450047</v>
      </c>
      <c r="N40" s="256">
        <f>Table203[[#This Row],[Filter5]]/Table203[[#This Row],[Filter3]]</f>
        <v>743.17593916255589</v>
      </c>
      <c r="O40" s="256">
        <f>Table203[[#This Row],[Filter6]]/Table203[[#This Row],[Filter3]]</f>
        <v>3705.8353145255592</v>
      </c>
      <c r="P40" s="256">
        <f>Table203[[#This Row],[Filter7]]/Table203[[#This Row],[Filter3]]</f>
        <v>27.750210251604958</v>
      </c>
      <c r="Q40" s="256">
        <f>Table203[[#This Row],[Filter8]]/Table203[[#This Row],[Filter3]]</f>
        <v>12318.046325049756</v>
      </c>
      <c r="R40" s="256">
        <f>Table203[[#This Row],[Filter9]]/Table203[[#This Row],[Filter3]]</f>
        <v>44.588896546917468</v>
      </c>
      <c r="S40" s="256">
        <f>Table203[[#This Row],[Filter10]]/Table203[[#This Row],[Filter3]]</f>
        <v>470.87840719889107</v>
      </c>
      <c r="T40" s="261">
        <f>Table203[[#This Row],[Filter11]]/Table203[[#This Row],[Filter3]]</f>
        <v>17900.301026089783</v>
      </c>
    </row>
    <row r="41" spans="1:20" x14ac:dyDescent="0.25">
      <c r="A41" s="144">
        <v>200</v>
      </c>
      <c r="B41" s="143" t="str">
        <f t="shared" si="3"/>
        <v xml:space="preserve">Narragansett </v>
      </c>
      <c r="C41" s="233">
        <f t="shared" si="1"/>
        <v>1273.497222222222</v>
      </c>
      <c r="D41" s="233">
        <f t="shared" si="4"/>
        <v>287363.73</v>
      </c>
      <c r="E41" s="233">
        <f t="shared" si="4"/>
        <v>906513.55</v>
      </c>
      <c r="F41" s="233">
        <f t="shared" si="4"/>
        <v>2313574</v>
      </c>
      <c r="G41" s="233">
        <f t="shared" si="4"/>
        <v>204588.68</v>
      </c>
      <c r="H41" s="233">
        <f t="shared" si="4"/>
        <v>26046813</v>
      </c>
      <c r="I41" s="233">
        <f t="shared" si="4"/>
        <v>74944.62</v>
      </c>
      <c r="J41" s="233">
        <f t="shared" si="4"/>
        <v>1309749.26</v>
      </c>
      <c r="K41" s="233">
        <f>SUM(Table203[[#This Row],[Filter4]:[Filter10]])</f>
        <v>31143546.840000004</v>
      </c>
      <c r="L41" s="233"/>
      <c r="M41" s="255">
        <f>Table203[[#This Row],[Filter4]]/Table203[[#This Row],[Filter3]]</f>
        <v>225.64927899768574</v>
      </c>
      <c r="N41" s="255">
        <f>Table203[[#This Row],[Filter5]]/Table203[[#This Row],[Filter3]]</f>
        <v>711.83001751519782</v>
      </c>
      <c r="O41" s="255">
        <f>Table203[[#This Row],[Filter6]]/Table203[[#This Row],[Filter3]]</f>
        <v>1816.7091059396807</v>
      </c>
      <c r="P41" s="255">
        <f>Table203[[#This Row],[Filter7]]/Table203[[#This Row],[Filter3]]</f>
        <v>160.6510610545327</v>
      </c>
      <c r="Q41" s="255">
        <f>Table203[[#This Row],[Filter8]]/Table203[[#This Row],[Filter3]]</f>
        <v>20452.979830257453</v>
      </c>
      <c r="R41" s="255">
        <f>Table203[[#This Row],[Filter9]]/Table203[[#This Row],[Filter3]]</f>
        <v>58.849456985248416</v>
      </c>
      <c r="S41" s="255">
        <f>Table203[[#This Row],[Filter10]]/Table203[[#This Row],[Filter3]]</f>
        <v>1028.4665228515528</v>
      </c>
      <c r="T41" s="259">
        <f>Table203[[#This Row],[Filter11]]/Table203[[#This Row],[Filter3]]</f>
        <v>24455.135273601354</v>
      </c>
    </row>
    <row r="42" spans="1:20" x14ac:dyDescent="0.25">
      <c r="A42" s="144">
        <v>500</v>
      </c>
      <c r="B42" s="143" t="str">
        <f t="shared" si="3"/>
        <v xml:space="preserve">New England Laborers </v>
      </c>
      <c r="C42" s="233">
        <f t="shared" si="1"/>
        <v>165.49444444444444</v>
      </c>
      <c r="D42" s="233">
        <f t="shared" si="4"/>
        <v>0</v>
      </c>
      <c r="E42" s="233">
        <f t="shared" si="4"/>
        <v>11574.65</v>
      </c>
      <c r="F42" s="233">
        <f t="shared" si="4"/>
        <v>1419542</v>
      </c>
      <c r="G42" s="233">
        <f t="shared" si="4"/>
        <v>77632</v>
      </c>
      <c r="H42" s="233">
        <f t="shared" si="4"/>
        <v>0</v>
      </c>
      <c r="I42" s="233">
        <f t="shared" si="4"/>
        <v>0</v>
      </c>
      <c r="J42" s="233">
        <f t="shared" si="4"/>
        <v>1262102.24</v>
      </c>
      <c r="K42" s="233">
        <f>SUM(Table203[[#This Row],[Filter4]:[Filter10]])</f>
        <v>2770850.8899999997</v>
      </c>
      <c r="L42" s="233"/>
      <c r="M42" s="256">
        <f>Table203[[#This Row],[Filter4]]/Table203[[#This Row],[Filter3]]</f>
        <v>0</v>
      </c>
      <c r="N42" s="256">
        <f>Table203[[#This Row],[Filter5]]/Table203[[#This Row],[Filter3]]</f>
        <v>69.939809996978752</v>
      </c>
      <c r="O42" s="256">
        <f>Table203[[#This Row],[Filter6]]/Table203[[#This Row],[Filter3]]</f>
        <v>8577.5809862701008</v>
      </c>
      <c r="P42" s="256">
        <f>Table203[[#This Row],[Filter7]]/Table203[[#This Row],[Filter3]]</f>
        <v>469.09127530296422</v>
      </c>
      <c r="Q42" s="256">
        <f>Table203[[#This Row],[Filter8]]/Table203[[#This Row],[Filter3]]</f>
        <v>0</v>
      </c>
      <c r="R42" s="256">
        <f>Table203[[#This Row],[Filter9]]/Table203[[#This Row],[Filter3]]</f>
        <v>0</v>
      </c>
      <c r="S42" s="256">
        <f>Table203[[#This Row],[Filter10]]/Table203[[#This Row],[Filter3]]</f>
        <v>7626.2514082379403</v>
      </c>
      <c r="T42" s="261">
        <f>Table203[[#This Row],[Filter11]]/Table203[[#This Row],[Filter3]]</f>
        <v>16742.86347980798</v>
      </c>
    </row>
    <row r="43" spans="1:20" x14ac:dyDescent="0.25">
      <c r="A43" s="144">
        <v>220</v>
      </c>
      <c r="B43" s="143" t="str">
        <f t="shared" si="3"/>
        <v xml:space="preserve">New Shoreham </v>
      </c>
      <c r="C43" s="233">
        <f t="shared" si="1"/>
        <v>132.85</v>
      </c>
      <c r="D43" s="233">
        <f t="shared" ref="D43:J59" si="5">VLOOKUP($A43,revtype,D$1)</f>
        <v>25099.27</v>
      </c>
      <c r="E43" s="233">
        <f t="shared" si="5"/>
        <v>81751.740000000005</v>
      </c>
      <c r="F43" s="233">
        <f t="shared" si="5"/>
        <v>156532</v>
      </c>
      <c r="G43" s="233">
        <f t="shared" si="5"/>
        <v>578.48</v>
      </c>
      <c r="H43" s="233">
        <f t="shared" si="5"/>
        <v>4889627</v>
      </c>
      <c r="I43" s="233">
        <f t="shared" si="5"/>
        <v>447.66</v>
      </c>
      <c r="J43" s="233">
        <f t="shared" si="5"/>
        <v>60463.12</v>
      </c>
      <c r="K43" s="233">
        <f>SUM(Table203[[#This Row],[Filter4]:[Filter10]])</f>
        <v>5214499.2700000005</v>
      </c>
      <c r="L43" s="233"/>
      <c r="M43" s="255">
        <f>Table203[[#This Row],[Filter4]]/Table203[[#This Row],[Filter3]]</f>
        <v>188.92939405344376</v>
      </c>
      <c r="N43" s="255">
        <f>Table203[[#This Row],[Filter5]]/Table203[[#This Row],[Filter3]]</f>
        <v>615.36876176138503</v>
      </c>
      <c r="O43" s="255">
        <f>Table203[[#This Row],[Filter6]]/Table203[[#This Row],[Filter3]]</f>
        <v>1178.2611968385397</v>
      </c>
      <c r="P43" s="255">
        <f>Table203[[#This Row],[Filter7]]/Table203[[#This Row],[Filter3]]</f>
        <v>4.3543846443357177</v>
      </c>
      <c r="Q43" s="255">
        <f>Table203[[#This Row],[Filter8]]/Table203[[#This Row],[Filter3]]</f>
        <v>36805.622882950694</v>
      </c>
      <c r="R43" s="255">
        <f>Table203[[#This Row],[Filter9]]/Table203[[#This Row],[Filter3]]</f>
        <v>3.3696650357546107</v>
      </c>
      <c r="S43" s="255">
        <f>Table203[[#This Row],[Filter10]]/Table203[[#This Row],[Filter3]]</f>
        <v>455.12322167858491</v>
      </c>
      <c r="T43" s="259">
        <f>Table203[[#This Row],[Filter11]]/Table203[[#This Row],[Filter3]]</f>
        <v>39251.029506962746</v>
      </c>
    </row>
    <row r="44" spans="1:20" x14ac:dyDescent="0.25">
      <c r="A44" s="144">
        <v>210</v>
      </c>
      <c r="B44" s="143" t="str">
        <f t="shared" si="3"/>
        <v xml:space="preserve">Newport </v>
      </c>
      <c r="C44" s="233">
        <f t="shared" si="1"/>
        <v>2144.4071286927251</v>
      </c>
      <c r="D44" s="233">
        <f t="shared" si="5"/>
        <v>1219732.22</v>
      </c>
      <c r="E44" s="233">
        <f t="shared" si="5"/>
        <v>3433837.96</v>
      </c>
      <c r="F44" s="233">
        <f t="shared" si="5"/>
        <v>12409309</v>
      </c>
      <c r="G44" s="233">
        <f t="shared" si="5"/>
        <v>229389.63</v>
      </c>
      <c r="H44" s="233">
        <f t="shared" si="5"/>
        <v>25968779</v>
      </c>
      <c r="I44" s="233">
        <f t="shared" si="5"/>
        <v>465487.55</v>
      </c>
      <c r="J44" s="233">
        <f t="shared" si="5"/>
        <v>3042498.52</v>
      </c>
      <c r="K44" s="233">
        <f>SUM(Table203[[#This Row],[Filter4]:[Filter10]])</f>
        <v>46769033.880000003</v>
      </c>
      <c r="L44" s="233"/>
      <c r="M44" s="256">
        <f>Table203[[#This Row],[Filter4]]/Table203[[#This Row],[Filter3]]</f>
        <v>568.79694330412622</v>
      </c>
      <c r="N44" s="256">
        <f>Table203[[#This Row],[Filter5]]/Table203[[#This Row],[Filter3]]</f>
        <v>1601.2994519810884</v>
      </c>
      <c r="O44" s="256">
        <f>Table203[[#This Row],[Filter6]]/Table203[[#This Row],[Filter3]]</f>
        <v>5786.825101427904</v>
      </c>
      <c r="P44" s="256">
        <f>Table203[[#This Row],[Filter7]]/Table203[[#This Row],[Filter3]]</f>
        <v>106.9711189310589</v>
      </c>
      <c r="Q44" s="256">
        <f>Table203[[#This Row],[Filter8]]/Table203[[#This Row],[Filter3]]</f>
        <v>12110.004043789531</v>
      </c>
      <c r="R44" s="256">
        <f>Table203[[#This Row],[Filter9]]/Table203[[#This Row],[Filter3]]</f>
        <v>217.07051043230342</v>
      </c>
      <c r="S44" s="256">
        <f>Table203[[#This Row],[Filter10]]/Table203[[#This Row],[Filter3]]</f>
        <v>1418.8063820953487</v>
      </c>
      <c r="T44" s="261">
        <f>Table203[[#This Row],[Filter11]]/Table203[[#This Row],[Filter3]]</f>
        <v>21809.773551961363</v>
      </c>
    </row>
    <row r="45" spans="1:20" x14ac:dyDescent="0.25">
      <c r="A45" s="144">
        <v>230</v>
      </c>
      <c r="B45" s="143" t="str">
        <f t="shared" si="3"/>
        <v xml:space="preserve">North Kingstown </v>
      </c>
      <c r="C45" s="233">
        <f t="shared" si="1"/>
        <v>3939.2916666666665</v>
      </c>
      <c r="D45" s="233">
        <f t="shared" si="5"/>
        <v>428030.66</v>
      </c>
      <c r="E45" s="233">
        <f t="shared" si="5"/>
        <v>2519019.7000000002</v>
      </c>
      <c r="F45" s="233">
        <f t="shared" si="5"/>
        <v>10127402.18</v>
      </c>
      <c r="G45" s="233">
        <f t="shared" si="5"/>
        <v>121962.81</v>
      </c>
      <c r="H45" s="233">
        <f t="shared" si="5"/>
        <v>52580833.030000001</v>
      </c>
      <c r="I45" s="233">
        <f t="shared" si="5"/>
        <v>130290.47</v>
      </c>
      <c r="J45" s="233">
        <f t="shared" si="5"/>
        <v>5094737.63</v>
      </c>
      <c r="K45" s="233">
        <f>SUM(Table203[[#This Row],[Filter4]:[Filter10]])</f>
        <v>71002276.480000004</v>
      </c>
      <c r="L45" s="233"/>
      <c r="M45" s="255">
        <f>Table203[[#This Row],[Filter4]]/Table203[[#This Row],[Filter3]]</f>
        <v>108.65675766582402</v>
      </c>
      <c r="N45" s="255">
        <f>Table203[[#This Row],[Filter5]]/Table203[[#This Row],[Filter3]]</f>
        <v>639.46006367473012</v>
      </c>
      <c r="O45" s="255">
        <f>Table203[[#This Row],[Filter6]]/Table203[[#This Row],[Filter3]]</f>
        <v>2570.8688355563077</v>
      </c>
      <c r="P45" s="255">
        <f>Table203[[#This Row],[Filter7]]/Table203[[#This Row],[Filter3]]</f>
        <v>30.960594015421556</v>
      </c>
      <c r="Q45" s="255">
        <f>Table203[[#This Row],[Filter8]]/Table203[[#This Row],[Filter3]]</f>
        <v>13347.788759823574</v>
      </c>
      <c r="R45" s="255">
        <f>Table203[[#This Row],[Filter9]]/Table203[[#This Row],[Filter3]]</f>
        <v>33.074593359635301</v>
      </c>
      <c r="S45" s="255">
        <f>Table203[[#This Row],[Filter10]]/Table203[[#This Row],[Filter3]]</f>
        <v>1293.313128629301</v>
      </c>
      <c r="T45" s="259">
        <f>Table203[[#This Row],[Filter11]]/Table203[[#This Row],[Filter3]]</f>
        <v>18024.122732724794</v>
      </c>
    </row>
    <row r="46" spans="1:20" x14ac:dyDescent="0.25">
      <c r="A46" s="144">
        <v>240</v>
      </c>
      <c r="B46" s="143" t="str">
        <f t="shared" si="3"/>
        <v xml:space="preserve">North Providence </v>
      </c>
      <c r="C46" s="233">
        <f t="shared" si="1"/>
        <v>3524.2103539429304</v>
      </c>
      <c r="D46" s="233">
        <f t="shared" si="5"/>
        <v>998084.98</v>
      </c>
      <c r="E46" s="233">
        <f t="shared" si="5"/>
        <v>2724711.41</v>
      </c>
      <c r="F46" s="233">
        <f t="shared" si="5"/>
        <v>23283991.690000001</v>
      </c>
      <c r="G46" s="233">
        <f t="shared" si="5"/>
        <v>312235.12</v>
      </c>
      <c r="H46" s="233">
        <f t="shared" si="5"/>
        <v>32550260</v>
      </c>
      <c r="I46" s="233">
        <f t="shared" si="5"/>
        <v>136648.85</v>
      </c>
      <c r="J46" s="233">
        <f t="shared" si="5"/>
        <v>734151.92</v>
      </c>
      <c r="K46" s="233">
        <f>SUM(Table203[[#This Row],[Filter4]:[Filter10]])</f>
        <v>60740083.970000006</v>
      </c>
      <c r="L46" s="233"/>
      <c r="M46" s="256">
        <f>Table203[[#This Row],[Filter4]]/Table203[[#This Row],[Filter3]]</f>
        <v>283.2081174959747</v>
      </c>
      <c r="N46" s="256">
        <f>Table203[[#This Row],[Filter5]]/Table203[[#This Row],[Filter3]]</f>
        <v>773.14096956544017</v>
      </c>
      <c r="O46" s="256">
        <f>Table203[[#This Row],[Filter6]]/Table203[[#This Row],[Filter3]]</f>
        <v>6606.8677381727748</v>
      </c>
      <c r="P46" s="256">
        <f>Table203[[#This Row],[Filter7]]/Table203[[#This Row],[Filter3]]</f>
        <v>88.59718593433773</v>
      </c>
      <c r="Q46" s="256">
        <f>Table203[[#This Row],[Filter8]]/Table203[[#This Row],[Filter3]]</f>
        <v>9236.1853382509835</v>
      </c>
      <c r="R46" s="256">
        <f>Table203[[#This Row],[Filter9]]/Table203[[#This Row],[Filter3]]</f>
        <v>38.774317159336299</v>
      </c>
      <c r="S46" s="256">
        <f>Table203[[#This Row],[Filter10]]/Table203[[#This Row],[Filter3]]</f>
        <v>208.31671389269422</v>
      </c>
      <c r="T46" s="261">
        <f>Table203[[#This Row],[Filter11]]/Table203[[#This Row],[Filter3]]</f>
        <v>17235.090380471542</v>
      </c>
    </row>
    <row r="47" spans="1:20" x14ac:dyDescent="0.25">
      <c r="A47" s="144">
        <v>250</v>
      </c>
      <c r="B47" s="143" t="str">
        <f t="shared" si="3"/>
        <v xml:space="preserve">North Smithfield </v>
      </c>
      <c r="C47" s="233">
        <f t="shared" si="1"/>
        <v>1648.336111111111</v>
      </c>
      <c r="D47" s="233">
        <f t="shared" si="5"/>
        <v>274289.36</v>
      </c>
      <c r="E47" s="233">
        <f t="shared" si="5"/>
        <v>891859.19</v>
      </c>
      <c r="F47" s="233">
        <f t="shared" si="5"/>
        <v>6202683</v>
      </c>
      <c r="G47" s="233">
        <f t="shared" si="5"/>
        <v>98617.96</v>
      </c>
      <c r="H47" s="233">
        <f t="shared" si="5"/>
        <v>19681526</v>
      </c>
      <c r="I47" s="233">
        <f t="shared" si="5"/>
        <v>0</v>
      </c>
      <c r="J47" s="233">
        <f t="shared" si="5"/>
        <v>593808.89</v>
      </c>
      <c r="K47" s="233">
        <f>SUM(Table203[[#This Row],[Filter4]:[Filter10]])</f>
        <v>27742784.399999999</v>
      </c>
      <c r="L47" s="233"/>
      <c r="M47" s="255">
        <f>Table203[[#This Row],[Filter4]]/Table203[[#This Row],[Filter3]]</f>
        <v>166.40378024303971</v>
      </c>
      <c r="N47" s="255">
        <f>Table203[[#This Row],[Filter5]]/Table203[[#This Row],[Filter3]]</f>
        <v>541.06634198459392</v>
      </c>
      <c r="O47" s="255">
        <f>Table203[[#This Row],[Filter6]]/Table203[[#This Row],[Filter3]]</f>
        <v>3762.9964897261721</v>
      </c>
      <c r="P47" s="255">
        <f>Table203[[#This Row],[Filter7]]/Table203[[#This Row],[Filter3]]</f>
        <v>59.828793008437813</v>
      </c>
      <c r="Q47" s="255">
        <f>Table203[[#This Row],[Filter8]]/Table203[[#This Row],[Filter3]]</f>
        <v>11940.238321135286</v>
      </c>
      <c r="R47" s="255">
        <f>Table203[[#This Row],[Filter9]]/Table203[[#This Row],[Filter3]]</f>
        <v>0</v>
      </c>
      <c r="S47" s="255">
        <f>Table203[[#This Row],[Filter10]]/Table203[[#This Row],[Filter3]]</f>
        <v>360.24745559916482</v>
      </c>
      <c r="T47" s="259">
        <f>Table203[[#This Row],[Filter11]]/Table203[[#This Row],[Filter3]]</f>
        <v>16830.781181696693</v>
      </c>
    </row>
    <row r="48" spans="1:20" x14ac:dyDescent="0.25">
      <c r="A48" s="144">
        <v>660</v>
      </c>
      <c r="B48" s="143" t="s">
        <v>380</v>
      </c>
      <c r="C48" s="233">
        <f t="shared" si="1"/>
        <v>163.20430107526883</v>
      </c>
      <c r="D48" s="233">
        <f t="shared" si="5"/>
        <v>66639.259999999995</v>
      </c>
      <c r="E48" s="233">
        <f t="shared" si="5"/>
        <v>263931.03000000003</v>
      </c>
      <c r="F48" s="233">
        <f t="shared" si="5"/>
        <v>1720108</v>
      </c>
      <c r="G48" s="233">
        <f t="shared" si="5"/>
        <v>35146.76</v>
      </c>
      <c r="H48" s="233">
        <f t="shared" si="5"/>
        <v>0</v>
      </c>
      <c r="I48" s="233">
        <f t="shared" si="5"/>
        <v>321677.43</v>
      </c>
      <c r="J48" s="233">
        <f t="shared" si="5"/>
        <v>693890.38</v>
      </c>
      <c r="K48" s="233">
        <f>SUM(Table203[[#This Row],[Filter4]:[Filter10]])</f>
        <v>3101392.86</v>
      </c>
      <c r="L48" s="233"/>
      <c r="M48" s="256">
        <f>Table203[[#This Row],[Filter4]]/Table203[[#This Row],[Filter3]]</f>
        <v>408.3180379496639</v>
      </c>
      <c r="N48" s="256">
        <f>Table203[[#This Row],[Filter5]]/Table203[[#This Row],[Filter3]]</f>
        <v>1617.1818283041243</v>
      </c>
      <c r="O48" s="256">
        <f>Table203[[#This Row],[Filter6]]/Table203[[#This Row],[Filter3]]</f>
        <v>10539.5996837528</v>
      </c>
      <c r="P48" s="256">
        <f>Table203[[#This Row],[Filter7]]/Table203[[#This Row],[Filter3]]</f>
        <v>215.3543734352352</v>
      </c>
      <c r="Q48" s="256">
        <f>Table203[[#This Row],[Filter8]]/Table203[[#This Row],[Filter3]]</f>
        <v>0</v>
      </c>
      <c r="R48" s="256">
        <f>Table203[[#This Row],[Filter9]]/Table203[[#This Row],[Filter3]]</f>
        <v>1971.0107385689812</v>
      </c>
      <c r="S48" s="256">
        <f>Table203[[#This Row],[Filter10]]/Table203[[#This Row],[Filter3]]</f>
        <v>4251.6672381077869</v>
      </c>
      <c r="T48" s="261">
        <f>Table203[[#This Row],[Filter11]]/Table203[[#This Row],[Filter3]]</f>
        <v>19003.131900118591</v>
      </c>
    </row>
    <row r="49" spans="1:22" x14ac:dyDescent="0.25">
      <c r="A49" s="144">
        <v>510</v>
      </c>
      <c r="B49" s="143" t="str">
        <f t="shared" ref="B49:B65" si="6">VLOOKUP($A49,num,$B$1)</f>
        <v xml:space="preserve">Paul Cuffee </v>
      </c>
      <c r="C49" s="233">
        <f t="shared" si="1"/>
        <v>819.67777777777781</v>
      </c>
      <c r="D49" s="233">
        <f t="shared" si="5"/>
        <v>57186.45</v>
      </c>
      <c r="E49" s="233">
        <f t="shared" si="5"/>
        <v>1132361.46</v>
      </c>
      <c r="F49" s="233">
        <f t="shared" si="5"/>
        <v>8534952</v>
      </c>
      <c r="G49" s="233">
        <f t="shared" si="5"/>
        <v>116868.41</v>
      </c>
      <c r="H49" s="233">
        <f t="shared" si="5"/>
        <v>0</v>
      </c>
      <c r="I49" s="233">
        <f t="shared" si="5"/>
        <v>85492.23</v>
      </c>
      <c r="J49" s="233">
        <f t="shared" si="5"/>
        <v>3837116.21</v>
      </c>
      <c r="K49" s="233">
        <f>SUM(Table203[[#This Row],[Filter4]:[Filter10]])</f>
        <v>13763976.760000002</v>
      </c>
      <c r="L49" s="233"/>
      <c r="M49" s="255">
        <f>Table203[[#This Row],[Filter4]]/Table203[[#This Row],[Filter3]]</f>
        <v>69.766988382968918</v>
      </c>
      <c r="N49" s="255">
        <f>Table203[[#This Row],[Filter5]]/Table203[[#This Row],[Filter3]]</f>
        <v>1381.4714643965785</v>
      </c>
      <c r="O49" s="255">
        <f>Table203[[#This Row],[Filter6]]/Table203[[#This Row],[Filter3]]</f>
        <v>10412.569708964227</v>
      </c>
      <c r="P49" s="255">
        <f>Table203[[#This Row],[Filter7]]/Table203[[#This Row],[Filter3]]</f>
        <v>142.57847799270715</v>
      </c>
      <c r="Q49" s="255">
        <f>Table203[[#This Row],[Filter8]]/Table203[[#This Row],[Filter3]]</f>
        <v>0</v>
      </c>
      <c r="R49" s="255">
        <f>Table203[[#This Row],[Filter9]]/Table203[[#This Row],[Filter3]]</f>
        <v>104.29980209025226</v>
      </c>
      <c r="S49" s="255">
        <f>Table203[[#This Row],[Filter10]]/Table203[[#This Row],[Filter3]]</f>
        <v>4681.2495275921428</v>
      </c>
      <c r="T49" s="259">
        <f>Table203[[#This Row],[Filter11]]/Table203[[#This Row],[Filter3]]</f>
        <v>16791.935969418879</v>
      </c>
    </row>
    <row r="50" spans="1:22" x14ac:dyDescent="0.25">
      <c r="A50" s="144">
        <v>260</v>
      </c>
      <c r="B50" s="143" t="str">
        <f t="shared" si="6"/>
        <v xml:space="preserve">Pawtucket </v>
      </c>
      <c r="C50" s="233">
        <f t="shared" si="1"/>
        <v>8782.5277777777774</v>
      </c>
      <c r="D50" s="233">
        <f t="shared" si="5"/>
        <v>1629227.66</v>
      </c>
      <c r="E50" s="233">
        <f t="shared" si="5"/>
        <v>14146172.970000001</v>
      </c>
      <c r="F50" s="233">
        <f t="shared" si="5"/>
        <v>87970085.030000001</v>
      </c>
      <c r="G50" s="233">
        <f t="shared" si="5"/>
        <v>4252445.54</v>
      </c>
      <c r="H50" s="233">
        <f t="shared" si="5"/>
        <v>31207632</v>
      </c>
      <c r="I50" s="233">
        <f t="shared" si="5"/>
        <v>130507.1</v>
      </c>
      <c r="J50" s="233">
        <f t="shared" si="5"/>
        <v>2076549.89</v>
      </c>
      <c r="K50" s="233">
        <f>SUM(Table203[[#This Row],[Filter4]:[Filter10]])</f>
        <v>141412620.18999997</v>
      </c>
      <c r="L50" s="233"/>
      <c r="M50" s="256">
        <f>Table203[[#This Row],[Filter4]]/Table203[[#This Row],[Filter3]]</f>
        <v>185.50782886475989</v>
      </c>
      <c r="N50" s="256">
        <f>Table203[[#This Row],[Filter5]]/Table203[[#This Row],[Filter3]]</f>
        <v>1610.7177031416545</v>
      </c>
      <c r="O50" s="256">
        <f>Table203[[#This Row],[Filter6]]/Table203[[#This Row],[Filter3]]</f>
        <v>10016.488106372817</v>
      </c>
      <c r="P50" s="256">
        <f>Table203[[#This Row],[Filter7]]/Table203[[#This Row],[Filter3]]</f>
        <v>484.19380474490072</v>
      </c>
      <c r="Q50" s="256">
        <f>Table203[[#This Row],[Filter8]]/Table203[[#This Row],[Filter3]]</f>
        <v>3553.3769763830333</v>
      </c>
      <c r="R50" s="256">
        <f>Table203[[#This Row],[Filter9]]/Table203[[#This Row],[Filter3]]</f>
        <v>14.859856217047106</v>
      </c>
      <c r="S50" s="256">
        <f>Table203[[#This Row],[Filter10]]/Table203[[#This Row],[Filter3]]</f>
        <v>236.44102729219316</v>
      </c>
      <c r="T50" s="261">
        <f>Table203[[#This Row],[Filter11]]/Table203[[#This Row],[Filter3]]</f>
        <v>16101.585303016403</v>
      </c>
    </row>
    <row r="51" spans="1:22" x14ac:dyDescent="0.25">
      <c r="A51" s="144">
        <v>270</v>
      </c>
      <c r="B51" s="143" t="str">
        <f t="shared" si="6"/>
        <v xml:space="preserve">Portsmouth </v>
      </c>
      <c r="C51" s="233">
        <f t="shared" si="1"/>
        <v>2410.4722222222222</v>
      </c>
      <c r="D51" s="233">
        <f t="shared" si="5"/>
        <v>564206.18000000005</v>
      </c>
      <c r="E51" s="233">
        <f t="shared" si="5"/>
        <v>1761348.89</v>
      </c>
      <c r="F51" s="233">
        <f t="shared" si="5"/>
        <v>4280185</v>
      </c>
      <c r="G51" s="233">
        <f t="shared" si="5"/>
        <v>107982.05</v>
      </c>
      <c r="H51" s="233">
        <f t="shared" si="5"/>
        <v>32846243</v>
      </c>
      <c r="I51" s="233">
        <f t="shared" si="5"/>
        <v>270971.21999999997</v>
      </c>
      <c r="J51" s="233">
        <f t="shared" si="5"/>
        <v>2104116.62</v>
      </c>
      <c r="K51" s="233">
        <f>SUM(Table203[[#This Row],[Filter4]:[Filter10]])</f>
        <v>41935052.959999993</v>
      </c>
      <c r="L51" s="233"/>
      <c r="M51" s="255">
        <f>Table203[[#This Row],[Filter4]]/Table203[[#This Row],[Filter3]]</f>
        <v>234.06458485543408</v>
      </c>
      <c r="N51" s="255">
        <f>Table203[[#This Row],[Filter5]]/Table203[[#This Row],[Filter3]]</f>
        <v>730.70698503059566</v>
      </c>
      <c r="O51" s="255">
        <f>Table203[[#This Row],[Filter6]]/Table203[[#This Row],[Filter3]]</f>
        <v>1775.6624451179459</v>
      </c>
      <c r="P51" s="255">
        <f>Table203[[#This Row],[Filter7]]/Table203[[#This Row],[Filter3]]</f>
        <v>44.797052214296414</v>
      </c>
      <c r="Q51" s="255">
        <f>Table203[[#This Row],[Filter8]]/Table203[[#This Row],[Filter3]]</f>
        <v>13626.476462657156</v>
      </c>
      <c r="R51" s="255">
        <f>Table203[[#This Row],[Filter9]]/Table203[[#This Row],[Filter3]]</f>
        <v>112.41416412182951</v>
      </c>
      <c r="S51" s="255">
        <f>Table203[[#This Row],[Filter10]]/Table203[[#This Row],[Filter3]]</f>
        <v>872.90639593440665</v>
      </c>
      <c r="T51" s="259">
        <f>Table203[[#This Row],[Filter11]]/Table203[[#This Row],[Filter3]]</f>
        <v>17397.02808993166</v>
      </c>
    </row>
    <row r="52" spans="1:22" x14ac:dyDescent="0.25">
      <c r="A52" s="144">
        <v>280</v>
      </c>
      <c r="B52" s="143" t="str">
        <f t="shared" si="6"/>
        <v xml:space="preserve">Providence </v>
      </c>
      <c r="C52" s="233">
        <f t="shared" si="1"/>
        <v>23063.586111111112</v>
      </c>
      <c r="D52" s="233">
        <f t="shared" si="5"/>
        <v>5773527.8799999999</v>
      </c>
      <c r="E52" s="233">
        <f t="shared" si="5"/>
        <v>46137130.420000002</v>
      </c>
      <c r="F52" s="233">
        <f t="shared" si="5"/>
        <v>251791093</v>
      </c>
      <c r="G52" s="233">
        <f t="shared" si="5"/>
        <v>2619591.89</v>
      </c>
      <c r="H52" s="233">
        <f t="shared" si="5"/>
        <v>128546611.44</v>
      </c>
      <c r="I52" s="233">
        <f t="shared" si="5"/>
        <v>736481.48</v>
      </c>
      <c r="J52" s="233">
        <f t="shared" si="5"/>
        <v>3448436.96</v>
      </c>
      <c r="K52" s="233">
        <f>SUM(Table203[[#This Row],[Filter4]:[Filter10]])</f>
        <v>439052873.06999999</v>
      </c>
      <c r="L52" s="233"/>
      <c r="M52" s="256">
        <f>Table203[[#This Row],[Filter4]]/Table203[[#This Row],[Filter3]]</f>
        <v>250.33088315864919</v>
      </c>
      <c r="N52" s="256">
        <f>Table203[[#This Row],[Filter5]]/Table203[[#This Row],[Filter3]]</f>
        <v>2000.4317714396107</v>
      </c>
      <c r="O52" s="256">
        <f>Table203[[#This Row],[Filter6]]/Table203[[#This Row],[Filter3]]</f>
        <v>10917.256830181199</v>
      </c>
      <c r="P52" s="256">
        <f>Table203[[#This Row],[Filter7]]/Table203[[#This Row],[Filter3]]</f>
        <v>113.58129119122485</v>
      </c>
      <c r="Q52" s="256">
        <f>Table203[[#This Row],[Filter8]]/Table203[[#This Row],[Filter3]]</f>
        <v>5573.5743271108822</v>
      </c>
      <c r="R52" s="256">
        <f>Table203[[#This Row],[Filter9]]/Table203[[#This Row],[Filter3]]</f>
        <v>31.932652470085419</v>
      </c>
      <c r="S52" s="256">
        <f>Table203[[#This Row],[Filter10]]/Table203[[#This Row],[Filter3]]</f>
        <v>149.51868037289663</v>
      </c>
      <c r="T52" s="261">
        <f>Table203[[#This Row],[Filter11]]/Table203[[#This Row],[Filter3]]</f>
        <v>19036.626435924547</v>
      </c>
      <c r="U52" s="71"/>
      <c r="V52" s="71"/>
    </row>
    <row r="53" spans="1:22" x14ac:dyDescent="0.25">
      <c r="A53" s="144">
        <v>410</v>
      </c>
      <c r="B53" s="143" t="str">
        <f t="shared" si="6"/>
        <v>RI Deaf</v>
      </c>
      <c r="C53" s="233">
        <f t="shared" si="1"/>
        <v>78.08</v>
      </c>
      <c r="D53" s="233">
        <f t="shared" si="5"/>
        <v>79656.509999999995</v>
      </c>
      <c r="E53" s="233">
        <f t="shared" si="5"/>
        <v>277652.73</v>
      </c>
      <c r="F53" s="233">
        <f t="shared" si="5"/>
        <v>6570333</v>
      </c>
      <c r="G53" s="233">
        <f t="shared" si="5"/>
        <v>0</v>
      </c>
      <c r="H53" s="233">
        <f t="shared" si="5"/>
        <v>0</v>
      </c>
      <c r="I53" s="233">
        <f t="shared" si="5"/>
        <v>0</v>
      </c>
      <c r="J53" s="233">
        <f t="shared" si="5"/>
        <v>1076361.28</v>
      </c>
      <c r="K53" s="233">
        <f>SUM(Table203[[#This Row],[Filter4]:[Filter10]])</f>
        <v>8004003.5200000005</v>
      </c>
      <c r="L53" s="233"/>
      <c r="M53" s="255">
        <f>Table203[[#This Row],[Filter4]]/Table203[[#This Row],[Filter3]]</f>
        <v>1020.1909579918032</v>
      </c>
      <c r="N53" s="255">
        <f>Table203[[#This Row],[Filter5]]/Table203[[#This Row],[Filter3]]</f>
        <v>3556.0032018442621</v>
      </c>
      <c r="O53" s="255">
        <f>Table203[[#This Row],[Filter6]]/Table203[[#This Row],[Filter3]]</f>
        <v>84148.732069672129</v>
      </c>
      <c r="P53" s="255">
        <f>Table203[[#This Row],[Filter7]]/Table203[[#This Row],[Filter3]]</f>
        <v>0</v>
      </c>
      <c r="Q53" s="255">
        <f>Table203[[#This Row],[Filter8]]/Table203[[#This Row],[Filter3]]</f>
        <v>0</v>
      </c>
      <c r="R53" s="255">
        <f>Table203[[#This Row],[Filter9]]/Table203[[#This Row],[Filter3]]</f>
        <v>0</v>
      </c>
      <c r="S53" s="255">
        <f>Table203[[#This Row],[Filter10]]/Table203[[#This Row],[Filter3]]</f>
        <v>13785.364754098362</v>
      </c>
      <c r="T53" s="259">
        <f>Table203[[#This Row],[Filter11]]/Table203[[#This Row],[Filter3]]</f>
        <v>102510.29098360657</v>
      </c>
      <c r="U53" s="71"/>
      <c r="V53" s="71"/>
    </row>
    <row r="54" spans="1:22" ht="26.4" x14ac:dyDescent="0.25">
      <c r="A54" s="144">
        <v>640</v>
      </c>
      <c r="B54" s="141" t="str">
        <f t="shared" si="6"/>
        <v>RI Nurses Middle Level College</v>
      </c>
      <c r="C54" s="233">
        <f t="shared" si="1"/>
        <v>270.36464088397787</v>
      </c>
      <c r="D54" s="233">
        <f t="shared" si="5"/>
        <v>258164</v>
      </c>
      <c r="E54" s="233">
        <f t="shared" si="5"/>
        <v>446824</v>
      </c>
      <c r="F54" s="233">
        <f t="shared" si="5"/>
        <v>2726258</v>
      </c>
      <c r="G54" s="233">
        <f t="shared" si="5"/>
        <v>62313</v>
      </c>
      <c r="H54" s="233">
        <f t="shared" si="5"/>
        <v>0</v>
      </c>
      <c r="I54" s="233">
        <f t="shared" si="5"/>
        <v>127131</v>
      </c>
      <c r="J54" s="233">
        <f t="shared" si="5"/>
        <v>1325858</v>
      </c>
      <c r="K54" s="233">
        <f>SUM(Table203[[#This Row],[Filter4]:[Filter10]])</f>
        <v>4946548</v>
      </c>
      <c r="L54" s="233"/>
      <c r="M54" s="256">
        <f>Table203[[#This Row],[Filter4]]/Table203[[#This Row],[Filter3]]</f>
        <v>954.87338564655886</v>
      </c>
      <c r="N54" s="256">
        <f>Table203[[#This Row],[Filter5]]/Table203[[#This Row],[Filter3]]</f>
        <v>1652.6717345103812</v>
      </c>
      <c r="O54" s="256">
        <f>Table203[[#This Row],[Filter6]]/Table203[[#This Row],[Filter3]]</f>
        <v>10083.633684812818</v>
      </c>
      <c r="P54" s="256">
        <f>Table203[[#This Row],[Filter7]]/Table203[[#This Row],[Filter3]]</f>
        <v>230.47762383521336</v>
      </c>
      <c r="Q54" s="256">
        <f>Table203[[#This Row],[Filter8]]/Table203[[#This Row],[Filter3]]</f>
        <v>0</v>
      </c>
      <c r="R54" s="256">
        <f>Table203[[#This Row],[Filter9]]/Table203[[#This Row],[Filter3]]</f>
        <v>470.22051250613049</v>
      </c>
      <c r="S54" s="256">
        <f>Table203[[#This Row],[Filter10]]/Table203[[#This Row],[Filter3]]</f>
        <v>4903.9622772600951</v>
      </c>
      <c r="T54" s="261">
        <f>Table203[[#This Row],[Filter11]]/Table203[[#This Row],[Filter3]]</f>
        <v>18295.839218571196</v>
      </c>
      <c r="U54" s="71"/>
      <c r="V54" s="71"/>
    </row>
    <row r="55" spans="1:22" x14ac:dyDescent="0.25">
      <c r="A55" s="144">
        <v>610</v>
      </c>
      <c r="B55" s="143" t="str">
        <f t="shared" si="6"/>
        <v>RIMA Blackstone Valley</v>
      </c>
      <c r="C55" s="233">
        <f t="shared" si="1"/>
        <v>1965.3494623655913</v>
      </c>
      <c r="D55" s="233">
        <f t="shared" si="5"/>
        <v>386303.69</v>
      </c>
      <c r="E55" s="233">
        <f t="shared" si="5"/>
        <v>1976606.61</v>
      </c>
      <c r="F55" s="233">
        <f t="shared" si="5"/>
        <v>16949496</v>
      </c>
      <c r="G55" s="233">
        <f t="shared" si="5"/>
        <v>27123</v>
      </c>
      <c r="H55" s="233">
        <f t="shared" si="5"/>
        <v>0</v>
      </c>
      <c r="I55" s="233">
        <f t="shared" si="5"/>
        <v>365493.93</v>
      </c>
      <c r="J55" s="233">
        <f t="shared" si="5"/>
        <v>9384461.1099999994</v>
      </c>
      <c r="K55" s="233">
        <f>SUM(Table203[[#This Row],[Filter4]:[Filter10]])</f>
        <v>29089484.34</v>
      </c>
      <c r="L55" s="233"/>
      <c r="M55" s="255">
        <f>Table203[[#This Row],[Filter4]]/Table203[[#This Row],[Filter3]]</f>
        <v>196.55725223290614</v>
      </c>
      <c r="N55" s="255">
        <f>Table203[[#This Row],[Filter5]]/Table203[[#This Row],[Filter3]]</f>
        <v>1005.7278096592853</v>
      </c>
      <c r="O55" s="255">
        <f>Table203[[#This Row],[Filter6]]/Table203[[#This Row],[Filter3]]</f>
        <v>8624.1639589117913</v>
      </c>
      <c r="P55" s="255">
        <f>Table203[[#This Row],[Filter7]]/Table203[[#This Row],[Filter3]]</f>
        <v>13.800599089056368</v>
      </c>
      <c r="Q55" s="255">
        <f>Table203[[#This Row],[Filter8]]/Table203[[#This Row],[Filter3]]</f>
        <v>0</v>
      </c>
      <c r="R55" s="255">
        <f>Table203[[#This Row],[Filter9]]/Table203[[#This Row],[Filter3]]</f>
        <v>185.96892664578519</v>
      </c>
      <c r="S55" s="255">
        <f>Table203[[#This Row],[Filter10]]/Table203[[#This Row],[Filter3]]</f>
        <v>4774.9579856929877</v>
      </c>
      <c r="T55" s="259">
        <f>Table203[[#This Row],[Filter11]]/Table203[[#This Row],[Filter3]]</f>
        <v>14801.176532231813</v>
      </c>
      <c r="U55" s="71"/>
      <c r="V55" s="71"/>
    </row>
    <row r="56" spans="1:22" x14ac:dyDescent="0.25">
      <c r="A56" s="144">
        <v>700</v>
      </c>
      <c r="B56" s="143" t="str">
        <f t="shared" si="6"/>
        <v>RISE</v>
      </c>
      <c r="C56" s="233">
        <f t="shared" si="1"/>
        <v>219.02777777777777</v>
      </c>
      <c r="D56" s="233">
        <f t="shared" si="5"/>
        <v>0</v>
      </c>
      <c r="E56" s="233">
        <f t="shared" si="5"/>
        <v>110995</v>
      </c>
      <c r="F56" s="233">
        <f t="shared" si="5"/>
        <v>1879994</v>
      </c>
      <c r="G56" s="233">
        <f t="shared" si="5"/>
        <v>0</v>
      </c>
      <c r="H56" s="233">
        <f t="shared" si="5"/>
        <v>0</v>
      </c>
      <c r="I56" s="233">
        <f t="shared" si="5"/>
        <v>4028</v>
      </c>
      <c r="J56" s="233">
        <f t="shared" si="5"/>
        <v>6217208</v>
      </c>
      <c r="K56" s="233">
        <f>SUM(Table203[[#This Row],[Filter4]:[Filter10]])</f>
        <v>8212225</v>
      </c>
      <c r="L56" s="233"/>
      <c r="M56" s="255">
        <f>Table203[[#This Row],[Filter4]]/Table203[[#This Row],[Filter3]]</f>
        <v>0</v>
      </c>
      <c r="N56" s="255">
        <f>Table203[[#This Row],[Filter5]]/Table203[[#This Row],[Filter3]]</f>
        <v>506.76220672162333</v>
      </c>
      <c r="O56" s="255">
        <f>Table203[[#This Row],[Filter6]]/Table203[[#This Row],[Filter3]]</f>
        <v>8583.3587824984152</v>
      </c>
      <c r="P56" s="255">
        <f>Table203[[#This Row],[Filter7]]/Table203[[#This Row],[Filter3]]</f>
        <v>0</v>
      </c>
      <c r="Q56" s="255">
        <f>Table203[[#This Row],[Filter8]]/Table203[[#This Row],[Filter3]]</f>
        <v>0</v>
      </c>
      <c r="R56" s="255">
        <f>Table203[[#This Row],[Filter9]]/Table203[[#This Row],[Filter3]]</f>
        <v>18.390361445783132</v>
      </c>
      <c r="S56" s="255">
        <f>Table203[[#This Row],[Filter10]]/Table203[[#This Row],[Filter3]]</f>
        <v>28385.477235256818</v>
      </c>
      <c r="T56" s="259">
        <f>Table203[[#This Row],[Filter11]]/Table203[[#This Row],[Filter3]]</f>
        <v>37493.988585922642</v>
      </c>
      <c r="U56" s="71"/>
      <c r="V56" s="71"/>
    </row>
    <row r="57" spans="1:22" x14ac:dyDescent="0.25">
      <c r="A57" s="144">
        <v>300</v>
      </c>
      <c r="B57" s="143" t="str">
        <f t="shared" si="6"/>
        <v xml:space="preserve">Scituate </v>
      </c>
      <c r="C57" s="233">
        <f t="shared" si="1"/>
        <v>1221.0333333333331</v>
      </c>
      <c r="D57" s="233">
        <f t="shared" si="5"/>
        <v>101521.85</v>
      </c>
      <c r="E57" s="233">
        <f t="shared" si="5"/>
        <v>1002883.11</v>
      </c>
      <c r="F57" s="233">
        <f t="shared" si="5"/>
        <v>3335256</v>
      </c>
      <c r="G57" s="233">
        <f t="shared" si="5"/>
        <v>123834.25</v>
      </c>
      <c r="H57" s="233">
        <f t="shared" si="5"/>
        <v>19344576</v>
      </c>
      <c r="I57" s="233">
        <f t="shared" si="5"/>
        <v>98193.26</v>
      </c>
      <c r="J57" s="233">
        <f t="shared" si="5"/>
        <v>223256.42</v>
      </c>
      <c r="K57" s="233">
        <f>SUM(Table203[[#This Row],[Filter4]:[Filter10]])</f>
        <v>24229520.890000004</v>
      </c>
      <c r="L57" s="233"/>
      <c r="M57" s="256">
        <f>Table203[[#This Row],[Filter4]]/Table203[[#This Row],[Filter3]]</f>
        <v>83.144208457317589</v>
      </c>
      <c r="N57" s="256">
        <f>Table203[[#This Row],[Filter5]]/Table203[[#This Row],[Filter3]]</f>
        <v>821.33966585678809</v>
      </c>
      <c r="O57" s="256">
        <f>Table203[[#This Row],[Filter6]]/Table203[[#This Row],[Filter3]]</f>
        <v>2731.5028254756908</v>
      </c>
      <c r="P57" s="256">
        <f>Table203[[#This Row],[Filter7]]/Table203[[#This Row],[Filter3]]</f>
        <v>101.41758346755482</v>
      </c>
      <c r="Q57" s="256">
        <f>Table203[[#This Row],[Filter8]]/Table203[[#This Row],[Filter3]]</f>
        <v>15842.791078594637</v>
      </c>
      <c r="R57" s="256">
        <f>Table203[[#This Row],[Filter9]]/Table203[[#This Row],[Filter3]]</f>
        <v>80.418164942262038</v>
      </c>
      <c r="S57" s="256">
        <f>Table203[[#This Row],[Filter10]]/Table203[[#This Row],[Filter3]]</f>
        <v>182.8421992301603</v>
      </c>
      <c r="T57" s="261">
        <f>Table203[[#This Row],[Filter11]]/Table203[[#This Row],[Filter3]]</f>
        <v>19843.455726024415</v>
      </c>
      <c r="U57" s="71"/>
      <c r="V57" s="71"/>
    </row>
    <row r="58" spans="1:22" x14ac:dyDescent="0.25">
      <c r="A58" s="144">
        <v>600</v>
      </c>
      <c r="B58" s="143" t="str">
        <f t="shared" si="6"/>
        <v>Segue Institute</v>
      </c>
      <c r="C58" s="233">
        <f t="shared" si="1"/>
        <v>234.85561497326202</v>
      </c>
      <c r="D58" s="233">
        <f t="shared" si="5"/>
        <v>275319</v>
      </c>
      <c r="E58" s="233">
        <f t="shared" si="5"/>
        <v>288984</v>
      </c>
      <c r="F58" s="233">
        <f t="shared" si="5"/>
        <v>2823238</v>
      </c>
      <c r="G58" s="233">
        <f t="shared" si="5"/>
        <v>9990</v>
      </c>
      <c r="H58" s="233">
        <f t="shared" si="5"/>
        <v>0</v>
      </c>
      <c r="I58" s="233">
        <f t="shared" si="5"/>
        <v>104611</v>
      </c>
      <c r="J58" s="233">
        <f t="shared" si="5"/>
        <v>807964</v>
      </c>
      <c r="K58" s="233">
        <f>SUM(Table203[[#This Row],[Filter4]:[Filter10]])</f>
        <v>4310106</v>
      </c>
      <c r="L58" s="233"/>
      <c r="M58" s="255">
        <f>Table203[[#This Row],[Filter4]]/Table203[[#This Row],[Filter3]]</f>
        <v>1172.2904731545152</v>
      </c>
      <c r="N58" s="255">
        <f>Table203[[#This Row],[Filter5]]/Table203[[#This Row],[Filter3]]</f>
        <v>1230.475158249465</v>
      </c>
      <c r="O58" s="255">
        <f>Table203[[#This Row],[Filter6]]/Table203[[#This Row],[Filter3]]</f>
        <v>12021.164579443508</v>
      </c>
      <c r="P58" s="255">
        <f>Table203[[#This Row],[Filter7]]/Table203[[#This Row],[Filter3]]</f>
        <v>42.536773077098232</v>
      </c>
      <c r="Q58" s="255">
        <f>Table203[[#This Row],[Filter8]]/Table203[[#This Row],[Filter3]]</f>
        <v>0</v>
      </c>
      <c r="R58" s="255">
        <f>Table203[[#This Row],[Filter9]]/Table203[[#This Row],[Filter3]]</f>
        <v>445.42686370053281</v>
      </c>
      <c r="S58" s="255">
        <f>Table203[[#This Row],[Filter10]]/Table203[[#This Row],[Filter3]]</f>
        <v>3440.2583906370965</v>
      </c>
      <c r="T58" s="259">
        <f>Table203[[#This Row],[Filter11]]/Table203[[#This Row],[Filter3]]</f>
        <v>18352.152238262217</v>
      </c>
      <c r="U58" s="71"/>
      <c r="V58" s="71"/>
    </row>
    <row r="59" spans="1:22" x14ac:dyDescent="0.25">
      <c r="A59" s="144">
        <v>310</v>
      </c>
      <c r="B59" s="143" t="str">
        <f t="shared" si="6"/>
        <v xml:space="preserve">Smithfield </v>
      </c>
      <c r="C59" s="233">
        <f t="shared" si="1"/>
        <v>2404.6333333333332</v>
      </c>
      <c r="D59" s="233">
        <f t="shared" si="5"/>
        <v>293255.24</v>
      </c>
      <c r="E59" s="233">
        <f t="shared" si="5"/>
        <v>1293946.94</v>
      </c>
      <c r="F59" s="233">
        <f t="shared" si="5"/>
        <v>7778638</v>
      </c>
      <c r="G59" s="233">
        <f t="shared" si="5"/>
        <v>43799.66</v>
      </c>
      <c r="H59" s="233">
        <f t="shared" si="5"/>
        <v>31677808</v>
      </c>
      <c r="I59" s="233">
        <f t="shared" si="5"/>
        <v>44784.27</v>
      </c>
      <c r="J59" s="233">
        <f t="shared" si="5"/>
        <v>631865.19999999995</v>
      </c>
      <c r="K59" s="233">
        <f>SUM(Table203[[#This Row],[Filter4]:[Filter10]])</f>
        <v>41764097.31000001</v>
      </c>
      <c r="L59" s="233"/>
      <c r="M59" s="256">
        <f>Table203[[#This Row],[Filter4]]/Table203[[#This Row],[Filter3]]</f>
        <v>121.95424389026741</v>
      </c>
      <c r="N59" s="256">
        <f>Table203[[#This Row],[Filter5]]/Table203[[#This Row],[Filter3]]</f>
        <v>538.10571535507836</v>
      </c>
      <c r="O59" s="256">
        <f>Table203[[#This Row],[Filter6]]/Table203[[#This Row],[Filter3]]</f>
        <v>3234.8541011103566</v>
      </c>
      <c r="P59" s="256">
        <f>Table203[[#This Row],[Filter7]]/Table203[[#This Row],[Filter3]]</f>
        <v>18.214693854918977</v>
      </c>
      <c r="Q59" s="256">
        <f>Table203[[#This Row],[Filter8]]/Table203[[#This Row],[Filter3]]</f>
        <v>13173.654195372823</v>
      </c>
      <c r="R59" s="256">
        <f>Table203[[#This Row],[Filter9]]/Table203[[#This Row],[Filter3]]</f>
        <v>18.624157529214433</v>
      </c>
      <c r="S59" s="256">
        <f>Table203[[#This Row],[Filter10]]/Table203[[#This Row],[Filter3]]</f>
        <v>262.76987482499061</v>
      </c>
      <c r="T59" s="261">
        <f>Table203[[#This Row],[Filter11]]/Table203[[#This Row],[Filter3]]</f>
        <v>17368.176981937653</v>
      </c>
      <c r="U59" s="71"/>
      <c r="V59" s="71"/>
    </row>
    <row r="60" spans="1:22" x14ac:dyDescent="0.25">
      <c r="A60" s="144">
        <v>320</v>
      </c>
      <c r="B60" s="143" t="str">
        <f t="shared" si="6"/>
        <v xml:space="preserve">South Kingstown </v>
      </c>
      <c r="C60" s="233">
        <f t="shared" si="1"/>
        <v>2930.577777777778</v>
      </c>
      <c r="D60" s="233">
        <f t="shared" ref="D60:J71" si="7">VLOOKUP($A60,revtype,D$1)</f>
        <v>448659.19</v>
      </c>
      <c r="E60" s="233">
        <f t="shared" si="7"/>
        <v>1783129.4</v>
      </c>
      <c r="F60" s="233">
        <f t="shared" si="7"/>
        <v>6156775</v>
      </c>
      <c r="G60" s="233">
        <f t="shared" si="7"/>
        <v>52074.91</v>
      </c>
      <c r="H60" s="233">
        <f t="shared" si="7"/>
        <v>53952664</v>
      </c>
      <c r="I60" s="233">
        <f t="shared" si="7"/>
        <v>18388.580000000002</v>
      </c>
      <c r="J60" s="233">
        <f t="shared" si="7"/>
        <v>1658303.74</v>
      </c>
      <c r="K60" s="233">
        <f>SUM(Table203[[#This Row],[Filter4]:[Filter10]])</f>
        <v>64069994.82</v>
      </c>
      <c r="L60" s="233"/>
      <c r="M60" s="255">
        <f>Table203[[#This Row],[Filter4]]/Table203[[#This Row],[Filter3]]</f>
        <v>153.0958138706057</v>
      </c>
      <c r="N60" s="255">
        <f>Table203[[#This Row],[Filter5]]/Table203[[#This Row],[Filter3]]</f>
        <v>608.45660317267732</v>
      </c>
      <c r="O60" s="255">
        <f>Table203[[#This Row],[Filter6]]/Table203[[#This Row],[Filter3]]</f>
        <v>2100.8741165943766</v>
      </c>
      <c r="P60" s="255">
        <f>Table203[[#This Row],[Filter7]]/Table203[[#This Row],[Filter3]]</f>
        <v>17.769502790500166</v>
      </c>
      <c r="Q60" s="255">
        <f>Table203[[#This Row],[Filter8]]/Table203[[#This Row],[Filter3]]</f>
        <v>18410.248111862657</v>
      </c>
      <c r="R60" s="255">
        <f>Table203[[#This Row],[Filter9]]/Table203[[#This Row],[Filter3]]</f>
        <v>6.2747285328642057</v>
      </c>
      <c r="S60" s="255">
        <f>Table203[[#This Row],[Filter10]]/Table203[[#This Row],[Filter3]]</f>
        <v>565.86238815250681</v>
      </c>
      <c r="T60" s="259">
        <f>Table203[[#This Row],[Filter11]]/Table203[[#This Row],[Filter3]]</f>
        <v>21862.581264976187</v>
      </c>
      <c r="U60" s="71"/>
      <c r="V60" s="71"/>
    </row>
    <row r="61" spans="1:22" x14ac:dyDescent="0.25">
      <c r="A61" s="144">
        <v>690</v>
      </c>
      <c r="B61" s="143" t="str">
        <f t="shared" si="6"/>
        <v>Southside Elementary</v>
      </c>
      <c r="C61" s="233">
        <f t="shared" si="1"/>
        <v>119.52105263157894</v>
      </c>
      <c r="D61" s="233">
        <f t="shared" si="7"/>
        <v>103707.23</v>
      </c>
      <c r="E61" s="233">
        <f t="shared" si="7"/>
        <v>171864.85</v>
      </c>
      <c r="F61" s="233">
        <f t="shared" si="7"/>
        <v>1301720</v>
      </c>
      <c r="G61" s="233">
        <f t="shared" si="7"/>
        <v>0</v>
      </c>
      <c r="H61" s="233">
        <f t="shared" si="7"/>
        <v>0</v>
      </c>
      <c r="I61" s="233">
        <f t="shared" si="7"/>
        <v>27538</v>
      </c>
      <c r="J61" s="233">
        <f t="shared" si="7"/>
        <v>514939.78</v>
      </c>
      <c r="K61" s="233">
        <f>SUM(Table203[[#This Row],[Filter4]:[Filter10]])</f>
        <v>2119769.8600000003</v>
      </c>
      <c r="L61" s="233"/>
      <c r="M61" s="255">
        <f>Table203[[#This Row],[Filter4]]/Table203[[#This Row],[Filter3]]</f>
        <v>867.69006561275273</v>
      </c>
      <c r="N61" s="255">
        <f>Table203[[#This Row],[Filter5]]/Table203[[#This Row],[Filter3]]</f>
        <v>1437.9462547888504</v>
      </c>
      <c r="O61" s="255">
        <f>Table203[[#This Row],[Filter6]]/Table203[[#This Row],[Filter3]]</f>
        <v>10891.135673081159</v>
      </c>
      <c r="P61" s="255">
        <f>Table203[[#This Row],[Filter7]]/Table203[[#This Row],[Filter3]]</f>
        <v>0</v>
      </c>
      <c r="Q61" s="255">
        <f>Table203[[#This Row],[Filter8]]/Table203[[#This Row],[Filter3]]</f>
        <v>0</v>
      </c>
      <c r="R61" s="255">
        <f>Table203[[#This Row],[Filter9]]/Table203[[#This Row],[Filter3]]</f>
        <v>230.40292395085649</v>
      </c>
      <c r="S61" s="255">
        <f>Table203[[#This Row],[Filter10]]/Table203[[#This Row],[Filter3]]</f>
        <v>4308.3604826280334</v>
      </c>
      <c r="T61" s="259">
        <f>Table203[[#This Row],[Filter11]]/Table203[[#This Row],[Filter3]]</f>
        <v>17735.535400061653</v>
      </c>
      <c r="U61" s="71"/>
      <c r="V61" s="71"/>
    </row>
    <row r="62" spans="1:22" x14ac:dyDescent="0.25">
      <c r="A62" s="144">
        <v>620</v>
      </c>
      <c r="B62" s="143" t="str">
        <f t="shared" si="6"/>
        <v>The Greene School</v>
      </c>
      <c r="C62" s="233">
        <f t="shared" si="1"/>
        <v>198.58333333333334</v>
      </c>
      <c r="D62" s="233">
        <f t="shared" si="7"/>
        <v>13211</v>
      </c>
      <c r="E62" s="233">
        <f t="shared" si="7"/>
        <v>167241</v>
      </c>
      <c r="F62" s="233">
        <f t="shared" si="7"/>
        <v>1190698</v>
      </c>
      <c r="G62" s="233">
        <f t="shared" si="7"/>
        <v>149293</v>
      </c>
      <c r="H62" s="233">
        <f t="shared" si="7"/>
        <v>0</v>
      </c>
      <c r="I62" s="233">
        <f t="shared" si="7"/>
        <v>102910</v>
      </c>
      <c r="J62" s="233">
        <f t="shared" si="7"/>
        <v>1735285</v>
      </c>
      <c r="K62" s="233">
        <f>SUM(Table203[[#This Row],[Filter4]:[Filter10]])</f>
        <v>3358638</v>
      </c>
      <c r="L62" s="233"/>
      <c r="M62" s="256">
        <f>Table203[[#This Row],[Filter4]]/Table203[[#This Row],[Filter3]]</f>
        <v>66.526227444397819</v>
      </c>
      <c r="N62" s="256">
        <f>Table203[[#This Row],[Filter5]]/Table203[[#This Row],[Filter3]]</f>
        <v>842.17037347880819</v>
      </c>
      <c r="O62" s="256">
        <f>Table203[[#This Row],[Filter6]]/Table203[[#This Row],[Filter3]]</f>
        <v>5995.9613932018465</v>
      </c>
      <c r="P62" s="256">
        <f>Table203[[#This Row],[Filter7]]/Table203[[#This Row],[Filter3]]</f>
        <v>751.79018044481745</v>
      </c>
      <c r="Q62" s="256">
        <f>Table203[[#This Row],[Filter8]]/Table203[[#This Row],[Filter3]]</f>
        <v>0</v>
      </c>
      <c r="R62" s="256">
        <f>Table203[[#This Row],[Filter9]]/Table203[[#This Row],[Filter3]]</f>
        <v>518.22073017205196</v>
      </c>
      <c r="S62" s="256">
        <f>Table203[[#This Row],[Filter10]]/Table203[[#This Row],[Filter3]]</f>
        <v>8738.3214435585396</v>
      </c>
      <c r="T62" s="261">
        <f>Table203[[#This Row],[Filter11]]/Table203[[#This Row],[Filter3]]</f>
        <v>16912.99034830046</v>
      </c>
      <c r="U62" s="71"/>
      <c r="V62" s="71"/>
    </row>
    <row r="63" spans="1:22" x14ac:dyDescent="0.25">
      <c r="A63" s="144">
        <v>560</v>
      </c>
      <c r="B63" s="143" t="str">
        <f t="shared" si="6"/>
        <v>Times 2 Academy</v>
      </c>
      <c r="C63" s="233">
        <f t="shared" si="1"/>
        <v>727.13</v>
      </c>
      <c r="D63" s="233">
        <f t="shared" si="7"/>
        <v>0</v>
      </c>
      <c r="E63" s="233">
        <f t="shared" si="7"/>
        <v>0</v>
      </c>
      <c r="F63" s="233">
        <f t="shared" si="7"/>
        <v>6036730.4000000004</v>
      </c>
      <c r="G63" s="233">
        <f t="shared" si="7"/>
        <v>218350.44</v>
      </c>
      <c r="H63" s="233">
        <f t="shared" si="7"/>
        <v>0</v>
      </c>
      <c r="I63" s="233">
        <f t="shared" si="7"/>
        <v>17207.919999999998</v>
      </c>
      <c r="J63" s="233">
        <f t="shared" si="7"/>
        <v>5293405.4800000004</v>
      </c>
      <c r="K63" s="258">
        <f>SUM(Table203[[#This Row],[Filter4]:[Filter10]])</f>
        <v>11565694.240000002</v>
      </c>
      <c r="L63" s="233"/>
      <c r="M63" s="255">
        <f>Table203[[#This Row],[Filter4]]/Table203[[#This Row],[Filter3]]</f>
        <v>0</v>
      </c>
      <c r="N63" s="255">
        <f>Table203[[#This Row],[Filter5]]/Table203[[#This Row],[Filter3]]</f>
        <v>0</v>
      </c>
      <c r="O63" s="255">
        <f>Table203[[#This Row],[Filter6]]/Table203[[#This Row],[Filter3]]</f>
        <v>8302.1335937177682</v>
      </c>
      <c r="P63" s="255">
        <f>Table203[[#This Row],[Filter7]]/Table203[[#This Row],[Filter3]]</f>
        <v>300.29078706696191</v>
      </c>
      <c r="Q63" s="255">
        <f>Table203[[#This Row],[Filter8]]/Table203[[#This Row],[Filter3]]</f>
        <v>0</v>
      </c>
      <c r="R63" s="255">
        <f>Table203[[#This Row],[Filter9]]/Table203[[#This Row],[Filter3]]</f>
        <v>23.665534361118368</v>
      </c>
      <c r="S63" s="255">
        <f>Table203[[#This Row],[Filter10]]/Table203[[#This Row],[Filter3]]</f>
        <v>7279.8612077620237</v>
      </c>
      <c r="T63" s="267">
        <f>Table203[[#This Row],[Filter11]]/Table203[[#This Row],[Filter3]]</f>
        <v>15905.951122907874</v>
      </c>
      <c r="U63" s="71"/>
      <c r="V63" s="71"/>
    </row>
    <row r="64" spans="1:22" x14ac:dyDescent="0.25">
      <c r="A64" s="144">
        <v>330</v>
      </c>
      <c r="B64" s="143" t="str">
        <f t="shared" si="6"/>
        <v xml:space="preserve">Tiverton </v>
      </c>
      <c r="C64" s="233">
        <f t="shared" si="1"/>
        <v>1754.9375844076121</v>
      </c>
      <c r="D64" s="233">
        <f t="shared" si="7"/>
        <v>1472935.3</v>
      </c>
      <c r="E64" s="233">
        <f t="shared" si="7"/>
        <v>1191180.96</v>
      </c>
      <c r="F64" s="233">
        <f t="shared" si="7"/>
        <v>6778118</v>
      </c>
      <c r="G64" s="233">
        <f t="shared" si="7"/>
        <v>48861.13</v>
      </c>
      <c r="H64" s="233">
        <f t="shared" si="7"/>
        <v>23455250</v>
      </c>
      <c r="I64" s="233">
        <f t="shared" si="7"/>
        <v>29210.55</v>
      </c>
      <c r="J64" s="233">
        <f t="shared" si="7"/>
        <v>369985.4</v>
      </c>
      <c r="K64" s="233">
        <f>SUM(Table203[[#This Row],[Filter4]:[Filter10]])</f>
        <v>33345541.34</v>
      </c>
      <c r="L64" s="233"/>
      <c r="M64" s="256">
        <f>Table203[[#This Row],[Filter4]]/Table203[[#This Row],[Filter3]]</f>
        <v>839.30922278195817</v>
      </c>
      <c r="N64" s="256">
        <f>Table203[[#This Row],[Filter5]]/Table203[[#This Row],[Filter3]]</f>
        <v>678.7597294533349</v>
      </c>
      <c r="O64" s="256">
        <f>Table203[[#This Row],[Filter6]]/Table203[[#This Row],[Filter3]]</f>
        <v>3862.3128595698677</v>
      </c>
      <c r="P64" s="256">
        <f>Table203[[#This Row],[Filter7]]/Table203[[#This Row],[Filter3]]</f>
        <v>27.842089903438541</v>
      </c>
      <c r="Q64" s="256">
        <f>Table203[[#This Row],[Filter8]]/Table203[[#This Row],[Filter3]]</f>
        <v>13365.290143875651</v>
      </c>
      <c r="R64" s="256">
        <f>Table203[[#This Row],[Filter9]]/Table203[[#This Row],[Filter3]]</f>
        <v>16.644779996469314</v>
      </c>
      <c r="S64" s="256">
        <f>Table203[[#This Row],[Filter10]]/Table203[[#This Row],[Filter3]]</f>
        <v>210.82538962483412</v>
      </c>
      <c r="T64" s="261">
        <f>Table203[[#This Row],[Filter11]]/Table203[[#This Row],[Filter3]]</f>
        <v>19000.984215205553</v>
      </c>
      <c r="U64" s="71"/>
      <c r="V64" s="71"/>
    </row>
    <row r="65" spans="1:22" ht="26.4" x14ac:dyDescent="0.25">
      <c r="A65" s="144">
        <v>630</v>
      </c>
      <c r="B65" s="141" t="str">
        <f t="shared" si="6"/>
        <v>Trinity Academy for the Performing Arts</v>
      </c>
      <c r="C65" s="233">
        <f t="shared" si="1"/>
        <v>210.68160427807487</v>
      </c>
      <c r="D65" s="233">
        <f t="shared" si="7"/>
        <v>169715.26</v>
      </c>
      <c r="E65" s="233">
        <f t="shared" si="7"/>
        <v>352496.35</v>
      </c>
      <c r="F65" s="233">
        <f t="shared" si="7"/>
        <v>2266734</v>
      </c>
      <c r="G65" s="233">
        <f t="shared" si="7"/>
        <v>771987</v>
      </c>
      <c r="H65" s="233">
        <f t="shared" si="7"/>
        <v>0</v>
      </c>
      <c r="I65" s="233">
        <f t="shared" si="7"/>
        <v>45202</v>
      </c>
      <c r="J65" s="233">
        <f t="shared" si="7"/>
        <v>885341.8</v>
      </c>
      <c r="K65" s="233">
        <f>SUM(Table203[[#This Row],[Filter4]:[Filter10]])</f>
        <v>4491476.41</v>
      </c>
      <c r="L65" s="233"/>
      <c r="M65" s="255">
        <f>Table203[[#This Row],[Filter4]]/Table203[[#This Row],[Filter3]]</f>
        <v>805.5532925219037</v>
      </c>
      <c r="N65" s="255">
        <f>Table203[[#This Row],[Filter5]]/Table203[[#This Row],[Filter3]]</f>
        <v>1673.1235325830648</v>
      </c>
      <c r="O65" s="255">
        <f>Table203[[#This Row],[Filter6]]/Table203[[#This Row],[Filter3]]</f>
        <v>10759.050405787581</v>
      </c>
      <c r="P65" s="255">
        <f>Table203[[#This Row],[Filter7]]/Table203[[#This Row],[Filter3]]</f>
        <v>3664.2354354823888</v>
      </c>
      <c r="Q65" s="255">
        <f>Table203[[#This Row],[Filter8]]/Table203[[#This Row],[Filter3]]</f>
        <v>0</v>
      </c>
      <c r="R65" s="255">
        <f>Table203[[#This Row],[Filter9]]/Table203[[#This Row],[Filter3]]</f>
        <v>214.55124264356127</v>
      </c>
      <c r="S65" s="255">
        <f>Table203[[#This Row],[Filter10]]/Table203[[#This Row],[Filter3]]</f>
        <v>4202.2738674016045</v>
      </c>
      <c r="T65" s="259">
        <f>Table203[[#This Row],[Filter11]]/Table203[[#This Row],[Filter3]]</f>
        <v>21318.787776420104</v>
      </c>
      <c r="U65" s="71"/>
      <c r="V65" s="71"/>
    </row>
    <row r="66" spans="1:22" x14ac:dyDescent="0.25">
      <c r="A66" s="144">
        <v>430</v>
      </c>
      <c r="B66" s="143" t="s">
        <v>379</v>
      </c>
      <c r="C66" s="233">
        <f t="shared" si="1"/>
        <v>136.60220994475139</v>
      </c>
      <c r="D66" s="233">
        <f t="shared" si="7"/>
        <v>225057</v>
      </c>
      <c r="E66" s="233">
        <f t="shared" si="7"/>
        <v>273003</v>
      </c>
      <c r="F66" s="233">
        <f t="shared" si="7"/>
        <v>1423688</v>
      </c>
      <c r="G66" s="233">
        <f t="shared" si="7"/>
        <v>7990</v>
      </c>
      <c r="H66" s="233">
        <f t="shared" si="7"/>
        <v>0</v>
      </c>
      <c r="I66" s="233">
        <f t="shared" si="7"/>
        <v>153785</v>
      </c>
      <c r="J66" s="233">
        <f t="shared" si="7"/>
        <v>999068</v>
      </c>
      <c r="K66" s="233">
        <f>SUM(Table203[[#This Row],[Filter4]:[Filter10]])</f>
        <v>3082591</v>
      </c>
      <c r="L66" s="233"/>
      <c r="M66" s="256">
        <f>Table203[[#This Row],[Filter4]]/Table203[[#This Row],[Filter3]]</f>
        <v>1647.5355712841251</v>
      </c>
      <c r="N66" s="256">
        <f>Table203[[#This Row],[Filter5]]/Table203[[#This Row],[Filter3]]</f>
        <v>1998.525500505561</v>
      </c>
      <c r="O66" s="256">
        <f>Table203[[#This Row],[Filter6]]/Table203[[#This Row],[Filter3]]</f>
        <v>10422.144711830131</v>
      </c>
      <c r="P66" s="256">
        <f>Table203[[#This Row],[Filter7]]/Table203[[#This Row],[Filter3]]</f>
        <v>58.491001011122343</v>
      </c>
      <c r="Q66" s="256">
        <f>Table203[[#This Row],[Filter8]]/Table203[[#This Row],[Filter3]]</f>
        <v>0</v>
      </c>
      <c r="R66" s="256">
        <f>Table203[[#This Row],[Filter9]]/Table203[[#This Row],[Filter3]]</f>
        <v>1125.7870576339735</v>
      </c>
      <c r="S66" s="256">
        <f>Table203[[#This Row],[Filter10]]/Table203[[#This Row],[Filter3]]</f>
        <v>7313.7030535894837</v>
      </c>
      <c r="T66" s="261">
        <f>Table203[[#This Row],[Filter11]]/Table203[[#This Row],[Filter3]]</f>
        <v>22566.186895854396</v>
      </c>
      <c r="U66" s="71"/>
      <c r="V66" s="71"/>
    </row>
    <row r="67" spans="1:22" x14ac:dyDescent="0.25">
      <c r="A67" s="144">
        <v>650</v>
      </c>
      <c r="B67" s="143" t="s">
        <v>382</v>
      </c>
      <c r="C67" s="233">
        <f t="shared" si="1"/>
        <v>220.61111111111111</v>
      </c>
      <c r="D67" s="233">
        <f t="shared" si="7"/>
        <v>297441.59000000003</v>
      </c>
      <c r="E67" s="233">
        <f t="shared" si="7"/>
        <v>338060.49</v>
      </c>
      <c r="F67" s="233">
        <f t="shared" si="7"/>
        <v>2246369</v>
      </c>
      <c r="G67" s="233">
        <f t="shared" si="7"/>
        <v>13759.79</v>
      </c>
      <c r="H67" s="233">
        <f t="shared" si="7"/>
        <v>0</v>
      </c>
      <c r="I67" s="233">
        <f t="shared" si="7"/>
        <v>3000</v>
      </c>
      <c r="J67" s="233">
        <f t="shared" si="7"/>
        <v>1180141.6599999999</v>
      </c>
      <c r="K67" s="233">
        <f>SUM(Table203[[#This Row],[Filter4]:[Filter10]])</f>
        <v>4078772.5300000003</v>
      </c>
      <c r="L67" s="233"/>
      <c r="M67" s="255">
        <f>Table203[[#This Row],[Filter4]]/Table203[[#This Row],[Filter3]]</f>
        <v>1348.2620548980108</v>
      </c>
      <c r="N67" s="255">
        <f>Table203[[#This Row],[Filter5]]/Table203[[#This Row],[Filter3]]</f>
        <v>1532.3819743137749</v>
      </c>
      <c r="O67" s="255">
        <f>Table203[[#This Row],[Filter6]]/Table203[[#This Row],[Filter3]]</f>
        <v>10182.483505414253</v>
      </c>
      <c r="P67" s="255">
        <f>Table203[[#This Row],[Filter7]]/Table203[[#This Row],[Filter3]]</f>
        <v>62.371246537396125</v>
      </c>
      <c r="Q67" s="255">
        <f>Table203[[#This Row],[Filter8]]/Table203[[#This Row],[Filter3]]</f>
        <v>0</v>
      </c>
      <c r="R67" s="255">
        <f>Table203[[#This Row],[Filter9]]/Table203[[#This Row],[Filter3]]</f>
        <v>13.598589775875094</v>
      </c>
      <c r="S67" s="255">
        <f>Table203[[#This Row],[Filter10]]/Table203[[#This Row],[Filter3]]</f>
        <v>5349.4207705867539</v>
      </c>
      <c r="T67" s="259">
        <f>Table203[[#This Row],[Filter11]]/Table203[[#This Row],[Filter3]]</f>
        <v>18488.518141526063</v>
      </c>
      <c r="U67" s="71"/>
      <c r="V67" s="71"/>
    </row>
    <row r="68" spans="1:22" x14ac:dyDescent="0.25">
      <c r="A68" s="144">
        <v>350</v>
      </c>
      <c r="B68" s="143" t="str">
        <f>VLOOKUP($A68,num,$B$1)</f>
        <v xml:space="preserve">Warwick </v>
      </c>
      <c r="C68" s="233">
        <f t="shared" si="1"/>
        <v>8712.1366470501489</v>
      </c>
      <c r="D68" s="233">
        <f t="shared" si="7"/>
        <v>1638723.13</v>
      </c>
      <c r="E68" s="233">
        <f t="shared" si="7"/>
        <v>7151025.7300000004</v>
      </c>
      <c r="F68" s="233">
        <f t="shared" si="7"/>
        <v>37360492</v>
      </c>
      <c r="G68" s="233">
        <f t="shared" si="7"/>
        <v>692096.46</v>
      </c>
      <c r="H68" s="233">
        <f t="shared" si="7"/>
        <v>123982479</v>
      </c>
      <c r="I68" s="233">
        <f t="shared" si="7"/>
        <v>278416.27</v>
      </c>
      <c r="J68" s="233">
        <f t="shared" si="7"/>
        <v>2753439.62</v>
      </c>
      <c r="K68" s="233">
        <f>SUM(Table203[[#This Row],[Filter4]:[Filter10]])</f>
        <v>173856672.21000001</v>
      </c>
      <c r="L68" s="233"/>
      <c r="M68" s="256">
        <f>Table203[[#This Row],[Filter4]]/Table203[[#This Row],[Filter3]]</f>
        <v>188.09658254784799</v>
      </c>
      <c r="N68" s="256">
        <f>Table203[[#This Row],[Filter5]]/Table203[[#This Row],[Filter3]]</f>
        <v>820.81193393830358</v>
      </c>
      <c r="O68" s="256">
        <f>Table203[[#This Row],[Filter6]]/Table203[[#This Row],[Filter3]]</f>
        <v>4288.3271364493494</v>
      </c>
      <c r="P68" s="256">
        <f>Table203[[#This Row],[Filter7]]/Table203[[#This Row],[Filter3]]</f>
        <v>79.440496406164343</v>
      </c>
      <c r="Q68" s="256">
        <f>Table203[[#This Row],[Filter8]]/Table203[[#This Row],[Filter3]]</f>
        <v>14231.007159647726</v>
      </c>
      <c r="R68" s="256">
        <f>Table203[[#This Row],[Filter9]]/Table203[[#This Row],[Filter3]]</f>
        <v>31.957289156417129</v>
      </c>
      <c r="S68" s="256">
        <f>Table203[[#This Row],[Filter10]]/Table203[[#This Row],[Filter3]]</f>
        <v>316.04642254231516</v>
      </c>
      <c r="T68" s="261">
        <f>Table203[[#This Row],[Filter11]]/Table203[[#This Row],[Filter3]]</f>
        <v>19955.687020688125</v>
      </c>
      <c r="U68" s="71"/>
      <c r="V68" s="71"/>
    </row>
    <row r="69" spans="1:22" x14ac:dyDescent="0.25">
      <c r="A69" s="144">
        <v>380</v>
      </c>
      <c r="B69" s="143" t="str">
        <f>VLOOKUP($A69,num,$B$1)</f>
        <v xml:space="preserve">West Warwick </v>
      </c>
      <c r="C69" s="233">
        <f t="shared" si="1"/>
        <v>3567.8653846153843</v>
      </c>
      <c r="D69" s="233">
        <f t="shared" si="7"/>
        <v>949250.71</v>
      </c>
      <c r="E69" s="233">
        <f t="shared" si="7"/>
        <v>3582856.98</v>
      </c>
      <c r="F69" s="233">
        <f t="shared" si="7"/>
        <v>26130629</v>
      </c>
      <c r="G69" s="233">
        <f t="shared" si="7"/>
        <v>132544.76999999999</v>
      </c>
      <c r="H69" s="233">
        <f t="shared" si="7"/>
        <v>31557516</v>
      </c>
      <c r="I69" s="233">
        <f t="shared" si="7"/>
        <v>46323.99</v>
      </c>
      <c r="J69" s="233">
        <f t="shared" si="7"/>
        <v>661172.31999999995</v>
      </c>
      <c r="K69" s="233">
        <f>SUM(Table203[[#This Row],[Filter4]:[Filter10]])</f>
        <v>63060293.769999996</v>
      </c>
      <c r="L69" s="233"/>
      <c r="M69" s="255">
        <f>Table203[[#This Row],[Filter4]]/Table203[[#This Row],[Filter3]]</f>
        <v>266.05564046591098</v>
      </c>
      <c r="N69" s="255">
        <f>Table203[[#This Row],[Filter5]]/Table203[[#This Row],[Filter3]]</f>
        <v>1004.2018388499912</v>
      </c>
      <c r="O69" s="255">
        <f>Table203[[#This Row],[Filter6]]/Table203[[#This Row],[Filter3]]</f>
        <v>7323.8831018331375</v>
      </c>
      <c r="P69" s="255">
        <f>Table203[[#This Row],[Filter7]]/Table203[[#This Row],[Filter3]]</f>
        <v>37.149599469624697</v>
      </c>
      <c r="Q69" s="255">
        <f>Table203[[#This Row],[Filter8]]/Table203[[#This Row],[Filter3]]</f>
        <v>8844.9289976230139</v>
      </c>
      <c r="R69" s="255">
        <f>Table203[[#This Row],[Filter9]]/Table203[[#This Row],[Filter3]]</f>
        <v>12.98367090859111</v>
      </c>
      <c r="S69" s="255">
        <f>Table203[[#This Row],[Filter10]]/Table203[[#This Row],[Filter3]]</f>
        <v>185.31313508939303</v>
      </c>
      <c r="T69" s="259">
        <f>Table203[[#This Row],[Filter11]]/Table203[[#This Row],[Filter3]]</f>
        <v>17674.515984239661</v>
      </c>
      <c r="U69" s="71"/>
      <c r="V69" s="71"/>
    </row>
    <row r="70" spans="1:22" s="71" customFormat="1" x14ac:dyDescent="0.25">
      <c r="A70" s="144">
        <v>360</v>
      </c>
      <c r="B70" s="143" t="str">
        <f>VLOOKUP($A70,num,$B$1)</f>
        <v xml:space="preserve">Westerly </v>
      </c>
      <c r="C70" s="233">
        <f t="shared" si="1"/>
        <v>2682.5439560439559</v>
      </c>
      <c r="D70" s="233">
        <f t="shared" si="7"/>
        <v>1158803.3400000001</v>
      </c>
      <c r="E70" s="233">
        <f t="shared" si="7"/>
        <v>2267670.42</v>
      </c>
      <c r="F70" s="233">
        <f t="shared" si="7"/>
        <v>8766267</v>
      </c>
      <c r="G70" s="233">
        <f t="shared" si="7"/>
        <v>422404.27</v>
      </c>
      <c r="H70" s="233">
        <f t="shared" si="7"/>
        <v>47543318</v>
      </c>
      <c r="I70" s="233">
        <f t="shared" si="7"/>
        <v>158326.29999999999</v>
      </c>
      <c r="J70" s="233">
        <f t="shared" si="7"/>
        <v>837885.53</v>
      </c>
      <c r="K70" s="233">
        <f>SUM(Table203[[#This Row],[Filter4]:[Filter10]])</f>
        <v>61154674.859999999</v>
      </c>
      <c r="L70" s="233"/>
      <c r="M70" s="256">
        <f>Table203[[#This Row],[Filter4]]/Table203[[#This Row],[Filter3]]</f>
        <v>431.97925513546068</v>
      </c>
      <c r="N70" s="256">
        <f>Table203[[#This Row],[Filter5]]/Table203[[#This Row],[Filter3]]</f>
        <v>845.34324773720209</v>
      </c>
      <c r="O70" s="256">
        <f>Table203[[#This Row],[Filter6]]/Table203[[#This Row],[Filter3]]</f>
        <v>3267.8931430923985</v>
      </c>
      <c r="P70" s="256">
        <f>Table203[[#This Row],[Filter7]]/Table203[[#This Row],[Filter3]]</f>
        <v>157.46406281555767</v>
      </c>
      <c r="Q70" s="256">
        <f>Table203[[#This Row],[Filter8]]/Table203[[#This Row],[Filter3]]</f>
        <v>17723.22048735926</v>
      </c>
      <c r="R70" s="256">
        <f>Table203[[#This Row],[Filter9]]/Table203[[#This Row],[Filter3]]</f>
        <v>59.020952720375732</v>
      </c>
      <c r="S70" s="256">
        <f>Table203[[#This Row],[Filter10]]/Table203[[#This Row],[Filter3]]</f>
        <v>312.34736270106083</v>
      </c>
      <c r="T70" s="261">
        <f>Table203[[#This Row],[Filter11]]/Table203[[#This Row],[Filter3]]</f>
        <v>22797.268511561317</v>
      </c>
    </row>
    <row r="71" spans="1:22" s="69" customFormat="1" x14ac:dyDescent="0.25">
      <c r="A71" s="185">
        <v>390</v>
      </c>
      <c r="B71" s="187" t="str">
        <f>VLOOKUP($A71,num,$B$1)</f>
        <v xml:space="preserve">Woonsocket </v>
      </c>
      <c r="C71" s="233">
        <f t="shared" si="1"/>
        <v>6027.0611111111111</v>
      </c>
      <c r="D71" s="233">
        <f t="shared" si="7"/>
        <v>2399330.2599999998</v>
      </c>
      <c r="E71" s="233">
        <f t="shared" si="7"/>
        <v>11494260.970000001</v>
      </c>
      <c r="F71" s="233">
        <f t="shared" si="7"/>
        <v>62295720</v>
      </c>
      <c r="G71" s="233">
        <f t="shared" si="7"/>
        <v>1506093</v>
      </c>
      <c r="H71" s="233">
        <f t="shared" si="7"/>
        <v>16166330</v>
      </c>
      <c r="I71" s="233">
        <f t="shared" si="7"/>
        <v>333348.02</v>
      </c>
      <c r="J71" s="233">
        <f t="shared" si="7"/>
        <v>1150949.29</v>
      </c>
      <c r="K71" s="233">
        <f>SUM(Table203[[#This Row],[Filter4]:[Filter10]])</f>
        <v>95346031.540000007</v>
      </c>
      <c r="L71" s="233"/>
      <c r="M71" s="268">
        <f>Table203[[#This Row],[Filter4]]/Table203[[#This Row],[Filter3]]</f>
        <v>398.09290394894873</v>
      </c>
      <c r="N71" s="268">
        <f>Table203[[#This Row],[Filter5]]/Table203[[#This Row],[Filter3]]</f>
        <v>1907.1087480446986</v>
      </c>
      <c r="O71" s="268">
        <f>Table203[[#This Row],[Filter6]]/Table203[[#This Row],[Filter3]]</f>
        <v>10336.002713686696</v>
      </c>
      <c r="P71" s="268">
        <f>Table203[[#This Row],[Filter7]]/Table203[[#This Row],[Filter3]]</f>
        <v>249.88845678426281</v>
      </c>
      <c r="Q71" s="268">
        <f>Table203[[#This Row],[Filter8]]/Table203[[#This Row],[Filter3]]</f>
        <v>2682.2907055308879</v>
      </c>
      <c r="R71" s="268">
        <f>Table203[[#This Row],[Filter9]]/Table203[[#This Row],[Filter3]]</f>
        <v>55.308551523637377</v>
      </c>
      <c r="S71" s="268">
        <f>Table203[[#This Row],[Filter10]]/Table203[[#This Row],[Filter3]]</f>
        <v>190.96360046494007</v>
      </c>
      <c r="T71" s="269">
        <f>Table203[[#This Row],[Filter11]]/Table203[[#This Row],[Filter3]]</f>
        <v>15819.655679984073</v>
      </c>
      <c r="U71" s="71"/>
      <c r="V71" s="71"/>
    </row>
    <row r="72" spans="1:22" s="290" customFormat="1" x14ac:dyDescent="0.25">
      <c r="A72" s="359"/>
      <c r="B72" s="186" t="s">
        <v>65</v>
      </c>
      <c r="C72" s="236">
        <f>SUM(C9:C71)</f>
        <v>142467.76326173043</v>
      </c>
      <c r="D72" s="236">
        <f>SUM(D9:D71)</f>
        <v>34661535.950000003</v>
      </c>
      <c r="E72" s="236">
        <f t="shared" ref="E72:K72" si="8">SUM(E9:E71)</f>
        <v>163287342.87</v>
      </c>
      <c r="F72" s="236">
        <f t="shared" si="8"/>
        <v>955982549.43999994</v>
      </c>
      <c r="G72" s="236">
        <f t="shared" si="8"/>
        <v>29929593.120000005</v>
      </c>
      <c r="H72" s="236">
        <f t="shared" si="8"/>
        <v>1289381678.3900001</v>
      </c>
      <c r="I72" s="236">
        <f t="shared" si="8"/>
        <v>7958053.3299999982</v>
      </c>
      <c r="J72" s="236">
        <f t="shared" si="8"/>
        <v>125734764.83999999</v>
      </c>
      <c r="K72" s="236">
        <f t="shared" si="8"/>
        <v>2606935517.9400001</v>
      </c>
      <c r="L72" s="236"/>
      <c r="M72" s="236">
        <f>D72/$C$72</f>
        <v>243.29388737803504</v>
      </c>
      <c r="N72" s="287">
        <f t="shared" ref="N72:T72" si="9">E72/$C$72</f>
        <v>1146.1353721825583</v>
      </c>
      <c r="O72" s="287">
        <f t="shared" si="9"/>
        <v>6710.1674621208513</v>
      </c>
      <c r="P72" s="287">
        <f t="shared" si="9"/>
        <v>210.07975723613868</v>
      </c>
      <c r="Q72" s="287">
        <f t="shared" si="9"/>
        <v>9050.339872475226</v>
      </c>
      <c r="R72" s="287">
        <f t="shared" si="9"/>
        <v>55.858624770995362</v>
      </c>
      <c r="S72" s="288">
        <f t="shared" si="9"/>
        <v>882.54887955958213</v>
      </c>
      <c r="T72" s="288">
        <f t="shared" si="9"/>
        <v>18298.423855723388</v>
      </c>
      <c r="U72" s="289"/>
      <c r="V72" s="289"/>
    </row>
    <row r="73" spans="1:22" s="264" customFormat="1" x14ac:dyDescent="0.25">
      <c r="A73" s="262"/>
      <c r="B73" s="262"/>
      <c r="C73" s="262"/>
      <c r="D73" s="257"/>
      <c r="E73" s="257"/>
      <c r="F73" s="257"/>
      <c r="G73" s="257"/>
      <c r="H73" s="257"/>
      <c r="I73" s="257"/>
      <c r="J73" s="257"/>
      <c r="K73" s="257"/>
      <c r="L73" s="257"/>
      <c r="M73" s="257"/>
      <c r="N73" s="257"/>
      <c r="O73" s="257"/>
      <c r="P73" s="257"/>
      <c r="Q73" s="257"/>
      <c r="R73" s="257"/>
      <c r="S73" s="263"/>
      <c r="T73" s="263"/>
      <c r="U73" s="263"/>
      <c r="V73" s="263"/>
    </row>
    <row r="74" spans="1:22" s="264" customFormat="1" x14ac:dyDescent="0.25">
      <c r="A74" s="262"/>
      <c r="B74" s="265"/>
      <c r="C74" s="262"/>
      <c r="D74" s="257"/>
      <c r="E74" s="257"/>
      <c r="F74" s="257"/>
      <c r="G74" s="257"/>
      <c r="H74" s="257"/>
      <c r="I74" s="257"/>
      <c r="J74" s="257"/>
      <c r="K74" s="257"/>
      <c r="L74" s="257"/>
      <c r="M74" s="257"/>
      <c r="N74" s="257"/>
      <c r="O74" s="257"/>
      <c r="P74" s="257"/>
      <c r="Q74" s="257"/>
      <c r="R74" s="257"/>
      <c r="S74" s="257"/>
      <c r="T74" s="257"/>
      <c r="U74" s="263"/>
      <c r="V74" s="263"/>
    </row>
    <row r="75" spans="1:22" s="264" customFormat="1" x14ac:dyDescent="0.25">
      <c r="A75" s="262"/>
      <c r="B75" s="265"/>
      <c r="C75" s="262"/>
      <c r="D75" s="257"/>
      <c r="E75" s="257"/>
      <c r="F75" s="257"/>
      <c r="G75" s="257"/>
      <c r="H75" s="257"/>
      <c r="I75" s="257"/>
      <c r="J75" s="257"/>
      <c r="K75" s="257"/>
      <c r="L75" s="257"/>
      <c r="M75" s="257"/>
      <c r="N75" s="257"/>
      <c r="O75" s="257"/>
      <c r="P75" s="257"/>
      <c r="Q75" s="257"/>
      <c r="R75" s="257"/>
      <c r="S75" s="263"/>
      <c r="T75" s="263"/>
      <c r="U75" s="263"/>
      <c r="V75" s="263"/>
    </row>
    <row r="76" spans="1:22" s="264" customFormat="1" x14ac:dyDescent="0.25">
      <c r="A76" s="188"/>
      <c r="B76" s="189"/>
      <c r="C76" s="262"/>
      <c r="D76" s="257"/>
      <c r="E76" s="257"/>
      <c r="F76" s="257"/>
      <c r="G76" s="257"/>
      <c r="H76" s="257"/>
      <c r="I76" s="257"/>
      <c r="J76" s="257"/>
      <c r="K76" s="257"/>
      <c r="L76" s="257"/>
      <c r="M76" s="257"/>
      <c r="N76" s="257"/>
      <c r="O76" s="257"/>
      <c r="P76" s="257"/>
      <c r="Q76" s="257"/>
      <c r="R76" s="257"/>
      <c r="S76" s="263"/>
      <c r="T76" s="263"/>
      <c r="U76" s="263"/>
      <c r="V76" s="263"/>
    </row>
    <row r="77" spans="1:22" s="264" customFormat="1" x14ac:dyDescent="0.25">
      <c r="A77" s="188"/>
      <c r="B77" s="190"/>
      <c r="C77" s="262"/>
      <c r="D77" s="257"/>
      <c r="E77" s="257"/>
      <c r="F77" s="257"/>
      <c r="G77" s="257"/>
      <c r="H77" s="257"/>
      <c r="I77" s="257"/>
      <c r="J77" s="257"/>
      <c r="K77" s="257"/>
      <c r="L77" s="257"/>
      <c r="M77" s="257"/>
      <c r="N77" s="257"/>
      <c r="O77" s="257"/>
      <c r="P77" s="257"/>
      <c r="Q77" s="257"/>
      <c r="R77" s="257"/>
      <c r="S77" s="263"/>
      <c r="T77" s="263"/>
      <c r="U77" s="263"/>
      <c r="V77" s="263"/>
    </row>
    <row r="78" spans="1:22" s="264" customFormat="1" x14ac:dyDescent="0.25">
      <c r="A78" s="188"/>
      <c r="B78" s="190"/>
      <c r="C78" s="262"/>
      <c r="D78" s="257"/>
      <c r="E78" s="257"/>
      <c r="F78" s="257"/>
      <c r="G78" s="257"/>
      <c r="H78" s="257"/>
      <c r="I78" s="257"/>
      <c r="J78" s="257"/>
      <c r="K78" s="257"/>
      <c r="L78" s="257"/>
      <c r="M78" s="257"/>
      <c r="N78" s="257"/>
      <c r="O78" s="257"/>
      <c r="P78" s="257"/>
      <c r="Q78" s="257"/>
      <c r="R78" s="257"/>
      <c r="S78" s="263"/>
      <c r="T78" s="263"/>
      <c r="U78" s="263"/>
      <c r="V78" s="263"/>
    </row>
    <row r="79" spans="1:22" s="264" customFormat="1" x14ac:dyDescent="0.25">
      <c r="A79" s="188"/>
      <c r="B79" s="190"/>
      <c r="C79" s="262"/>
      <c r="D79" s="257"/>
      <c r="E79" s="257"/>
      <c r="F79" s="257"/>
      <c r="G79" s="257"/>
      <c r="H79" s="257"/>
      <c r="I79" s="257"/>
      <c r="J79" s="257"/>
      <c r="K79" s="257"/>
      <c r="L79" s="257"/>
      <c r="M79" s="257"/>
      <c r="N79" s="257"/>
      <c r="O79" s="257"/>
      <c r="P79" s="257"/>
      <c r="Q79" s="257"/>
      <c r="R79" s="257"/>
      <c r="S79" s="263"/>
      <c r="T79" s="263"/>
      <c r="U79" s="263"/>
      <c r="V79" s="263"/>
    </row>
    <row r="80" spans="1:22" s="264" customFormat="1" x14ac:dyDescent="0.25">
      <c r="A80" s="262"/>
      <c r="B80" s="265"/>
      <c r="C80" s="262"/>
      <c r="D80" s="257"/>
      <c r="E80" s="257"/>
      <c r="F80" s="257"/>
      <c r="G80" s="257"/>
      <c r="H80" s="257"/>
      <c r="I80" s="257"/>
      <c r="J80" s="257"/>
      <c r="K80" s="257"/>
      <c r="L80" s="257"/>
      <c r="M80" s="257"/>
      <c r="N80" s="257"/>
      <c r="O80" s="257"/>
      <c r="P80" s="257"/>
      <c r="Q80" s="257"/>
      <c r="R80" s="257"/>
      <c r="S80" s="263"/>
      <c r="T80" s="263"/>
      <c r="U80" s="263"/>
      <c r="V80" s="263"/>
    </row>
    <row r="81" spans="1:22" s="264" customFormat="1" x14ac:dyDescent="0.25">
      <c r="A81" s="262"/>
      <c r="B81" s="265"/>
      <c r="C81" s="262"/>
      <c r="D81" s="257"/>
      <c r="E81" s="257"/>
      <c r="F81" s="257"/>
      <c r="G81" s="257"/>
      <c r="H81" s="257"/>
      <c r="I81" s="257"/>
      <c r="J81" s="257"/>
      <c r="K81" s="257"/>
      <c r="L81" s="257"/>
      <c r="M81" s="257"/>
      <c r="N81" s="257"/>
      <c r="O81" s="257"/>
      <c r="P81" s="257"/>
      <c r="Q81" s="257"/>
      <c r="R81" s="257"/>
      <c r="S81" s="263"/>
      <c r="T81" s="263"/>
      <c r="U81" s="263"/>
      <c r="V81" s="263"/>
    </row>
    <row r="82" spans="1:22" s="264" customFormat="1" x14ac:dyDescent="0.25">
      <c r="A82" s="262"/>
      <c r="B82" s="265"/>
      <c r="C82" s="262"/>
      <c r="D82" s="257"/>
      <c r="E82" s="257"/>
      <c r="F82" s="257"/>
      <c r="G82" s="257"/>
      <c r="H82" s="257"/>
      <c r="I82" s="257"/>
      <c r="J82" s="257"/>
      <c r="K82" s="257"/>
      <c r="L82" s="257"/>
      <c r="M82" s="257"/>
      <c r="N82" s="257"/>
      <c r="O82" s="257"/>
      <c r="P82" s="257"/>
      <c r="Q82" s="257"/>
      <c r="R82" s="257"/>
      <c r="S82" s="263"/>
      <c r="T82" s="263"/>
      <c r="U82" s="263"/>
      <c r="V82" s="263"/>
    </row>
    <row r="83" spans="1:22" s="264" customFormat="1" x14ac:dyDescent="0.25">
      <c r="A83" s="262"/>
      <c r="B83" s="265"/>
      <c r="C83" s="262"/>
      <c r="D83" s="257"/>
      <c r="E83" s="257"/>
      <c r="F83" s="257"/>
      <c r="G83" s="257"/>
      <c r="H83" s="257"/>
      <c r="I83" s="257"/>
      <c r="J83" s="257"/>
      <c r="K83" s="257"/>
      <c r="L83" s="257"/>
      <c r="M83" s="257"/>
      <c r="N83" s="257"/>
      <c r="O83" s="257"/>
      <c r="P83" s="257"/>
      <c r="Q83" s="257"/>
      <c r="R83" s="257"/>
      <c r="S83" s="263"/>
      <c r="T83" s="263"/>
      <c r="U83" s="263"/>
      <c r="V83" s="263"/>
    </row>
    <row r="84" spans="1:22" s="264" customFormat="1" x14ac:dyDescent="0.25">
      <c r="A84" s="262"/>
      <c r="B84" s="265"/>
      <c r="C84" s="262"/>
      <c r="D84" s="257"/>
      <c r="E84" s="257"/>
      <c r="F84" s="257"/>
      <c r="G84" s="257"/>
      <c r="H84" s="257"/>
      <c r="I84" s="257"/>
      <c r="J84" s="257"/>
      <c r="K84" s="257"/>
      <c r="L84" s="257"/>
      <c r="M84" s="257"/>
      <c r="N84" s="257"/>
      <c r="O84" s="257"/>
      <c r="P84" s="257"/>
      <c r="Q84" s="257"/>
      <c r="R84" s="257"/>
      <c r="S84" s="263"/>
      <c r="T84" s="263"/>
      <c r="U84" s="263"/>
      <c r="V84" s="263"/>
    </row>
    <row r="85" spans="1:22" s="264" customFormat="1" x14ac:dyDescent="0.25">
      <c r="A85" s="262"/>
      <c r="B85" s="265"/>
      <c r="C85" s="262"/>
      <c r="D85" s="257"/>
      <c r="E85" s="257"/>
      <c r="F85" s="257"/>
      <c r="G85" s="257"/>
      <c r="H85" s="257"/>
      <c r="I85" s="257"/>
      <c r="J85" s="257"/>
      <c r="K85" s="257"/>
      <c r="L85" s="257"/>
      <c r="M85" s="257"/>
      <c r="N85" s="257"/>
      <c r="O85" s="257"/>
      <c r="P85" s="257"/>
      <c r="Q85" s="257"/>
      <c r="R85" s="257"/>
      <c r="S85" s="263"/>
      <c r="T85" s="263"/>
      <c r="U85" s="263"/>
      <c r="V85" s="263"/>
    </row>
    <row r="86" spans="1:22" s="264" customFormat="1" x14ac:dyDescent="0.25">
      <c r="A86" s="262"/>
      <c r="B86" s="265"/>
      <c r="C86" s="262"/>
      <c r="D86" s="257"/>
      <c r="E86" s="257"/>
      <c r="F86" s="257"/>
      <c r="G86" s="257"/>
      <c r="H86" s="257"/>
      <c r="I86" s="257"/>
      <c r="J86" s="257"/>
      <c r="K86" s="257"/>
      <c r="L86" s="257"/>
      <c r="M86" s="257"/>
      <c r="N86" s="257"/>
      <c r="O86" s="257"/>
      <c r="P86" s="257"/>
      <c r="Q86" s="257"/>
      <c r="R86" s="257"/>
      <c r="S86" s="263"/>
      <c r="T86" s="263"/>
      <c r="U86" s="263"/>
      <c r="V86" s="263"/>
    </row>
    <row r="87" spans="1:22" s="264" customFormat="1" x14ac:dyDescent="0.25">
      <c r="A87" s="262"/>
      <c r="B87" s="265"/>
      <c r="C87" s="262"/>
      <c r="D87" s="257"/>
      <c r="E87" s="257"/>
      <c r="F87" s="257"/>
      <c r="G87" s="257"/>
      <c r="H87" s="257"/>
      <c r="I87" s="257"/>
      <c r="J87" s="257"/>
      <c r="K87" s="257"/>
      <c r="L87" s="257"/>
      <c r="M87" s="257"/>
      <c r="N87" s="257"/>
      <c r="O87" s="257"/>
      <c r="P87" s="257"/>
      <c r="Q87" s="257"/>
      <c r="R87" s="257"/>
      <c r="S87" s="263"/>
      <c r="T87" s="263"/>
      <c r="U87" s="263"/>
      <c r="V87" s="263"/>
    </row>
    <row r="88" spans="1:22" s="264" customFormat="1" x14ac:dyDescent="0.25">
      <c r="A88" s="262"/>
      <c r="B88" s="265"/>
      <c r="C88" s="262"/>
      <c r="D88" s="257"/>
      <c r="E88" s="257"/>
      <c r="F88" s="257"/>
      <c r="G88" s="257"/>
      <c r="H88" s="257"/>
      <c r="I88" s="257"/>
      <c r="J88" s="257"/>
      <c r="K88" s="257"/>
      <c r="L88" s="257"/>
      <c r="M88" s="257"/>
      <c r="N88" s="257"/>
      <c r="O88" s="257"/>
      <c r="P88" s="257"/>
      <c r="Q88" s="257"/>
      <c r="R88" s="257"/>
      <c r="S88" s="263"/>
      <c r="T88" s="263"/>
      <c r="U88" s="263"/>
      <c r="V88" s="263"/>
    </row>
    <row r="89" spans="1:22" s="264" customFormat="1" x14ac:dyDescent="0.25">
      <c r="A89" s="262"/>
      <c r="B89" s="265"/>
      <c r="C89" s="262"/>
      <c r="D89" s="257"/>
      <c r="E89" s="257"/>
      <c r="F89" s="257"/>
      <c r="G89" s="257"/>
      <c r="H89" s="257"/>
      <c r="I89" s="257"/>
      <c r="J89" s="257"/>
      <c r="K89" s="257"/>
      <c r="L89" s="257"/>
      <c r="M89" s="257"/>
      <c r="N89" s="257"/>
      <c r="O89" s="257"/>
      <c r="P89" s="257"/>
      <c r="Q89" s="257"/>
      <c r="R89" s="257"/>
      <c r="S89" s="263"/>
      <c r="T89" s="263"/>
      <c r="U89" s="263"/>
      <c r="V89" s="263"/>
    </row>
    <row r="90" spans="1:22" s="264" customFormat="1" x14ac:dyDescent="0.25">
      <c r="A90" s="262"/>
      <c r="B90" s="265"/>
      <c r="C90" s="262"/>
      <c r="D90" s="257"/>
      <c r="E90" s="257"/>
      <c r="F90" s="257"/>
      <c r="G90" s="257"/>
      <c r="H90" s="257"/>
      <c r="I90" s="257"/>
      <c r="J90" s="257"/>
      <c r="K90" s="257"/>
      <c r="L90" s="257"/>
      <c r="M90" s="257"/>
      <c r="N90" s="257"/>
      <c r="O90" s="257"/>
      <c r="P90" s="257"/>
      <c r="Q90" s="257"/>
      <c r="R90" s="257"/>
      <c r="S90" s="263"/>
      <c r="T90" s="263"/>
      <c r="U90" s="263"/>
      <c r="V90" s="263"/>
    </row>
    <row r="91" spans="1:22" s="264" customFormat="1" x14ac:dyDescent="0.25">
      <c r="A91" s="262"/>
      <c r="B91" s="265"/>
      <c r="C91" s="262"/>
      <c r="D91" s="257"/>
      <c r="E91" s="257"/>
      <c r="F91" s="257"/>
      <c r="G91" s="257"/>
      <c r="H91" s="257"/>
      <c r="I91" s="257"/>
      <c r="J91" s="257"/>
      <c r="K91" s="257"/>
      <c r="L91" s="257"/>
      <c r="M91" s="257"/>
      <c r="N91" s="257"/>
      <c r="O91" s="257"/>
      <c r="P91" s="257"/>
      <c r="Q91" s="257"/>
      <c r="R91" s="257"/>
      <c r="S91" s="263"/>
      <c r="T91" s="263"/>
      <c r="U91" s="263"/>
      <c r="V91" s="263"/>
    </row>
    <row r="92" spans="1:22" s="264" customFormat="1" x14ac:dyDescent="0.25">
      <c r="A92" s="262"/>
      <c r="B92" s="265"/>
      <c r="C92" s="262"/>
      <c r="D92" s="257"/>
      <c r="E92" s="257"/>
      <c r="F92" s="257"/>
      <c r="G92" s="257"/>
      <c r="H92" s="257"/>
      <c r="I92" s="257"/>
      <c r="J92" s="257"/>
      <c r="K92" s="257"/>
      <c r="L92" s="257"/>
      <c r="M92" s="257"/>
      <c r="N92" s="257"/>
      <c r="O92" s="257"/>
      <c r="P92" s="257"/>
      <c r="Q92" s="257"/>
      <c r="R92" s="257"/>
      <c r="S92" s="263"/>
      <c r="T92" s="263"/>
      <c r="U92" s="263"/>
      <c r="V92" s="263"/>
    </row>
    <row r="93" spans="1:22" s="264" customFormat="1" x14ac:dyDescent="0.25">
      <c r="A93" s="262"/>
      <c r="B93" s="265"/>
      <c r="C93" s="262"/>
      <c r="D93" s="257"/>
      <c r="E93" s="257"/>
      <c r="F93" s="257"/>
      <c r="G93" s="257"/>
      <c r="H93" s="257"/>
      <c r="I93" s="257"/>
      <c r="J93" s="257"/>
      <c r="K93" s="257"/>
      <c r="L93" s="257"/>
      <c r="M93" s="257"/>
      <c r="N93" s="257"/>
      <c r="O93" s="257"/>
      <c r="P93" s="257"/>
      <c r="Q93" s="257"/>
      <c r="R93" s="257"/>
      <c r="S93" s="263"/>
      <c r="T93" s="263"/>
      <c r="U93" s="263"/>
      <c r="V93" s="263"/>
    </row>
    <row r="94" spans="1:22" s="264" customFormat="1" x14ac:dyDescent="0.25">
      <c r="A94" s="262"/>
      <c r="B94" s="265"/>
      <c r="C94" s="262"/>
      <c r="D94" s="257"/>
      <c r="E94" s="257"/>
      <c r="F94" s="257"/>
      <c r="G94" s="257"/>
      <c r="H94" s="257"/>
      <c r="I94" s="257"/>
      <c r="J94" s="257"/>
      <c r="K94" s="257"/>
      <c r="L94" s="257"/>
      <c r="M94" s="257"/>
      <c r="N94" s="257"/>
      <c r="O94" s="257"/>
      <c r="P94" s="257"/>
      <c r="Q94" s="257"/>
      <c r="R94" s="257"/>
      <c r="S94" s="263"/>
      <c r="T94" s="263"/>
      <c r="U94" s="263"/>
      <c r="V94" s="263"/>
    </row>
    <row r="95" spans="1:22" s="264" customFormat="1" x14ac:dyDescent="0.25">
      <c r="A95" s="262"/>
      <c r="B95" s="265"/>
      <c r="C95" s="262"/>
      <c r="D95" s="257"/>
      <c r="E95" s="257"/>
      <c r="F95" s="257"/>
      <c r="G95" s="257"/>
      <c r="H95" s="257"/>
      <c r="I95" s="257"/>
      <c r="J95" s="257"/>
      <c r="K95" s="257"/>
      <c r="L95" s="257"/>
      <c r="M95" s="257"/>
      <c r="N95" s="257"/>
      <c r="O95" s="257"/>
      <c r="P95" s="257"/>
      <c r="Q95" s="257"/>
      <c r="R95" s="257"/>
      <c r="S95" s="263"/>
      <c r="T95" s="263"/>
      <c r="U95" s="263"/>
      <c r="V95" s="263"/>
    </row>
    <row r="96" spans="1:22" s="264" customFormat="1" x14ac:dyDescent="0.25">
      <c r="A96" s="262"/>
      <c r="B96" s="265"/>
      <c r="C96" s="262"/>
      <c r="D96" s="257"/>
      <c r="E96" s="257"/>
      <c r="F96" s="257"/>
      <c r="G96" s="257"/>
      <c r="H96" s="257"/>
      <c r="I96" s="257"/>
      <c r="J96" s="257"/>
      <c r="K96" s="257"/>
      <c r="L96" s="257"/>
      <c r="M96" s="257"/>
      <c r="N96" s="257"/>
      <c r="O96" s="257"/>
      <c r="P96" s="257"/>
      <c r="Q96" s="257"/>
      <c r="R96" s="257"/>
      <c r="S96" s="263"/>
      <c r="T96" s="263"/>
      <c r="U96" s="263"/>
      <c r="V96" s="263"/>
    </row>
    <row r="97" spans="2:22" x14ac:dyDescent="0.25">
      <c r="B97" s="173"/>
      <c r="K97" s="71"/>
      <c r="O97" s="258"/>
      <c r="P97" s="258"/>
      <c r="Q97" s="71"/>
      <c r="R97" s="71"/>
      <c r="S97" s="71"/>
      <c r="T97" s="71"/>
      <c r="U97" s="71"/>
      <c r="V97" s="71"/>
    </row>
    <row r="98" spans="2:22" x14ac:dyDescent="0.25">
      <c r="B98" s="173"/>
      <c r="K98" s="71"/>
      <c r="O98" s="258"/>
      <c r="P98" s="258"/>
      <c r="Q98" s="71"/>
      <c r="R98" s="71"/>
      <c r="S98" s="71"/>
      <c r="T98" s="71"/>
      <c r="U98" s="71"/>
      <c r="V98" s="71"/>
    </row>
    <row r="99" spans="2:22" x14ac:dyDescent="0.25">
      <c r="B99" s="173"/>
      <c r="K99" s="71"/>
      <c r="O99" s="258"/>
      <c r="P99" s="258"/>
      <c r="Q99" s="71"/>
      <c r="R99" s="71"/>
      <c r="S99" s="71"/>
      <c r="T99" s="71"/>
      <c r="U99" s="71"/>
      <c r="V99" s="71"/>
    </row>
    <row r="100" spans="2:22" x14ac:dyDescent="0.25">
      <c r="B100" s="173"/>
      <c r="K100" s="71"/>
      <c r="O100" s="258"/>
      <c r="P100" s="258"/>
      <c r="Q100" s="71"/>
      <c r="R100" s="71"/>
      <c r="S100" s="71"/>
      <c r="T100" s="71"/>
      <c r="U100" s="71"/>
      <c r="V100" s="71"/>
    </row>
    <row r="101" spans="2:22" x14ac:dyDescent="0.25">
      <c r="B101" s="173"/>
      <c r="K101" s="71"/>
      <c r="O101" s="258"/>
      <c r="P101" s="258"/>
      <c r="Q101" s="71"/>
      <c r="R101" s="71"/>
      <c r="S101" s="71"/>
      <c r="T101" s="71"/>
      <c r="U101" s="71"/>
      <c r="V101" s="71"/>
    </row>
    <row r="102" spans="2:22" x14ac:dyDescent="0.25">
      <c r="B102" s="173"/>
      <c r="K102" s="71"/>
      <c r="O102" s="258"/>
      <c r="P102" s="258"/>
      <c r="Q102" s="71"/>
      <c r="R102" s="71"/>
      <c r="S102" s="71"/>
      <c r="T102" s="71"/>
      <c r="U102" s="71"/>
      <c r="V102" s="71"/>
    </row>
    <row r="103" spans="2:22" x14ac:dyDescent="0.25">
      <c r="B103" s="173"/>
      <c r="K103" s="71"/>
      <c r="O103" s="258"/>
      <c r="P103" s="258"/>
      <c r="Q103" s="71"/>
      <c r="R103" s="71"/>
      <c r="S103" s="71"/>
      <c r="T103" s="71"/>
      <c r="U103" s="71"/>
      <c r="V103" s="71"/>
    </row>
    <row r="104" spans="2:22" x14ac:dyDescent="0.25">
      <c r="B104" s="173"/>
      <c r="K104" s="71"/>
      <c r="O104" s="258"/>
      <c r="P104" s="258"/>
      <c r="Q104" s="71"/>
      <c r="R104" s="71"/>
      <c r="S104" s="71"/>
      <c r="T104" s="71"/>
      <c r="U104" s="71"/>
      <c r="V104" s="71"/>
    </row>
    <row r="105" spans="2:22" x14ac:dyDescent="0.25">
      <c r="B105" s="173"/>
      <c r="K105" s="71"/>
      <c r="O105" s="258"/>
      <c r="P105" s="258"/>
      <c r="Q105" s="71"/>
      <c r="R105" s="71"/>
      <c r="S105" s="71"/>
      <c r="T105" s="71"/>
      <c r="U105" s="71"/>
      <c r="V105" s="71"/>
    </row>
    <row r="106" spans="2:22" x14ac:dyDescent="0.25">
      <c r="B106" s="173"/>
      <c r="K106" s="71"/>
      <c r="O106" s="258"/>
      <c r="P106" s="258"/>
      <c r="Q106" s="71"/>
      <c r="R106" s="71"/>
      <c r="S106" s="71"/>
      <c r="T106" s="71"/>
      <c r="U106" s="71"/>
      <c r="V106" s="71"/>
    </row>
    <row r="107" spans="2:22" x14ac:dyDescent="0.25">
      <c r="B107" s="173"/>
      <c r="K107" s="71"/>
      <c r="O107" s="258"/>
      <c r="P107" s="258"/>
      <c r="Q107" s="71"/>
      <c r="R107" s="71"/>
      <c r="S107" s="71"/>
      <c r="T107" s="71"/>
      <c r="U107" s="71"/>
      <c r="V107" s="71"/>
    </row>
    <row r="108" spans="2:22" x14ac:dyDescent="0.25">
      <c r="B108" s="173"/>
      <c r="K108" s="71"/>
      <c r="O108" s="258"/>
      <c r="P108" s="258"/>
      <c r="Q108" s="71"/>
      <c r="R108" s="71"/>
      <c r="S108" s="71"/>
      <c r="T108" s="71"/>
      <c r="U108" s="71"/>
      <c r="V108" s="71"/>
    </row>
    <row r="109" spans="2:22" x14ac:dyDescent="0.25">
      <c r="B109" s="173"/>
      <c r="K109" s="71"/>
      <c r="O109" s="258"/>
      <c r="P109" s="258"/>
      <c r="Q109" s="71"/>
      <c r="R109" s="71"/>
      <c r="S109" s="71"/>
      <c r="T109" s="71"/>
      <c r="U109" s="71"/>
      <c r="V109" s="71"/>
    </row>
    <row r="110" spans="2:22" x14ac:dyDescent="0.25">
      <c r="B110" s="173"/>
      <c r="K110" s="71"/>
      <c r="O110" s="258"/>
      <c r="P110" s="258"/>
      <c r="Q110" s="71"/>
      <c r="R110" s="71"/>
      <c r="S110" s="71"/>
      <c r="T110" s="71"/>
      <c r="U110" s="71"/>
      <c r="V110" s="71"/>
    </row>
    <row r="111" spans="2:22" x14ac:dyDescent="0.25">
      <c r="B111" s="173"/>
      <c r="K111" s="71"/>
      <c r="O111" s="258"/>
      <c r="P111" s="258"/>
      <c r="Q111" s="71"/>
      <c r="R111" s="71"/>
      <c r="S111" s="71"/>
      <c r="T111" s="71"/>
      <c r="U111" s="71"/>
      <c r="V111" s="71"/>
    </row>
    <row r="112" spans="2:22" x14ac:dyDescent="0.25">
      <c r="B112" s="173"/>
      <c r="K112" s="71"/>
      <c r="O112" s="258"/>
      <c r="P112" s="258"/>
      <c r="Q112" s="71"/>
      <c r="R112" s="71"/>
      <c r="S112" s="71"/>
      <c r="T112" s="71"/>
      <c r="U112" s="71"/>
      <c r="V112" s="71"/>
    </row>
    <row r="113" spans="2:11" x14ac:dyDescent="0.25">
      <c r="B113" s="173"/>
      <c r="K113" s="71"/>
    </row>
    <row r="114" spans="2:11" x14ac:dyDescent="0.25">
      <c r="B114" s="173"/>
      <c r="K114" s="71"/>
    </row>
    <row r="115" spans="2:11" x14ac:dyDescent="0.25">
      <c r="B115" s="173"/>
      <c r="K115" s="71"/>
    </row>
    <row r="116" spans="2:11" x14ac:dyDescent="0.25">
      <c r="B116" s="173"/>
      <c r="K116" s="71"/>
    </row>
    <row r="117" spans="2:11" x14ac:dyDescent="0.25">
      <c r="B117" s="173"/>
      <c r="K117" s="71"/>
    </row>
    <row r="118" spans="2:11" x14ac:dyDescent="0.25">
      <c r="B118" s="173"/>
      <c r="K118" s="71"/>
    </row>
    <row r="119" spans="2:11" x14ac:dyDescent="0.25">
      <c r="B119" s="173"/>
      <c r="K119" s="71"/>
    </row>
    <row r="120" spans="2:11" x14ac:dyDescent="0.25">
      <c r="B120" s="173"/>
      <c r="K120" s="71"/>
    </row>
    <row r="121" spans="2:11" x14ac:dyDescent="0.25">
      <c r="B121" s="173"/>
      <c r="K121" s="71"/>
    </row>
    <row r="122" spans="2:11" x14ac:dyDescent="0.25">
      <c r="B122" s="173"/>
      <c r="K122" s="71"/>
    </row>
    <row r="123" spans="2:11" x14ac:dyDescent="0.25">
      <c r="B123" s="173"/>
      <c r="K123" s="71"/>
    </row>
    <row r="124" spans="2:11" x14ac:dyDescent="0.25">
      <c r="B124" s="173"/>
      <c r="K124" s="71"/>
    </row>
    <row r="125" spans="2:11" x14ac:dyDescent="0.25">
      <c r="B125" s="173"/>
      <c r="K125" s="71"/>
    </row>
    <row r="126" spans="2:11" x14ac:dyDescent="0.25">
      <c r="B126" s="173"/>
      <c r="K126" s="71"/>
    </row>
    <row r="127" spans="2:11" x14ac:dyDescent="0.25">
      <c r="B127" s="173"/>
      <c r="K127" s="71"/>
    </row>
    <row r="128" spans="2:11" x14ac:dyDescent="0.25">
      <c r="B128" s="173"/>
      <c r="K128" s="71"/>
    </row>
    <row r="129" spans="11:11" x14ac:dyDescent="0.25">
      <c r="K129" s="71"/>
    </row>
    <row r="130" spans="11:11" x14ac:dyDescent="0.25">
      <c r="K130" s="71"/>
    </row>
    <row r="131" spans="11:11" x14ac:dyDescent="0.25">
      <c r="K131" s="71"/>
    </row>
    <row r="132" spans="11:11" x14ac:dyDescent="0.25">
      <c r="K132" s="71"/>
    </row>
  </sheetData>
  <sheetProtection password="80ED" sheet="1" objects="1" scenarios="1"/>
  <mergeCells count="8">
    <mergeCell ref="Q5:S5"/>
    <mergeCell ref="M4:T4"/>
    <mergeCell ref="A3:C4"/>
    <mergeCell ref="D5:E5"/>
    <mergeCell ref="F5:G5"/>
    <mergeCell ref="H5:J5"/>
    <mergeCell ref="M5:N5"/>
    <mergeCell ref="O5:P5"/>
  </mergeCells>
  <pageMargins left="0.7" right="0.7" top="0.75" bottom="0.75" header="0.3" footer="0.3"/>
  <pageSetup scale="85" orientation="landscape" r:id="rId1"/>
  <headerFooter>
    <oddHeader>&amp;C&amp;"-,Bold"&amp;14FY 19 UCOA REVENUE REPORT</oddHeader>
    <oddFooter>&amp;C&amp;"Arial,Regular"Page &amp;P of &amp;N</oddFooter>
  </headerFooter>
  <colBreaks count="2" manualBreakCount="2">
    <brk id="7" max="1048575" man="1"/>
    <brk id="1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Revenue FY 2018</vt:lpstr>
      <vt:lpstr>Proofs</vt:lpstr>
      <vt:lpstr>Revenue FY 19</vt:lpstr>
      <vt:lpstr>Master Table FY19</vt:lpstr>
      <vt:lpstr>Rev by Fund Type and Source</vt:lpstr>
      <vt:lpstr>Revenue and Percents by Source </vt:lpstr>
      <vt:lpstr>Rev Exp GF and Other</vt:lpstr>
      <vt:lpstr>Revenue Per Pupil</vt:lpstr>
      <vt:lpstr>Rev by Type, Source &amp; Per Pupil</vt:lpstr>
      <vt:lpstr>Legend - Account Name</vt:lpstr>
      <vt:lpstr>Legend - Account Numbers</vt:lpstr>
      <vt:lpstr>cats</vt:lpstr>
      <vt:lpstr>LOCADM</vt:lpstr>
      <vt:lpstr>num</vt:lpstr>
      <vt:lpstr>numfy14</vt:lpstr>
      <vt:lpstr>'Rev by Fund Type and Source'!Print_Area</vt:lpstr>
      <vt:lpstr>'Rev by Type, Source &amp; Per Pupil'!Print_Area</vt:lpstr>
      <vt:lpstr>'Rev Exp GF and Other'!Print_Area</vt:lpstr>
      <vt:lpstr>'Revenue and Percents by Source '!Print_Area</vt:lpstr>
      <vt:lpstr>'Revenue Per Pupil'!Print_Area</vt:lpstr>
      <vt:lpstr>'Legend - Account Numbers'!Print_Titles</vt:lpstr>
      <vt:lpstr>'Master Table FY19'!Print_Titles</vt:lpstr>
      <vt:lpstr>'Rev by Fund Type and Source'!Print_Titles</vt:lpstr>
      <vt:lpstr>'Rev by Type, Source &amp; Per Pupil'!Print_Titles</vt:lpstr>
      <vt:lpstr>'Rev Exp GF and Other'!Print_Titles</vt:lpstr>
      <vt:lpstr>'Revenue and Percents by Source '!Print_Titles</vt:lpstr>
      <vt:lpstr>'Revenue Per Pupil'!Print_Titles</vt:lpstr>
      <vt:lpstr>'Revenue FY 2018'!revexp</vt:lpstr>
      <vt:lpstr>revexp</vt:lpstr>
      <vt:lpstr>revtype</vt:lpstr>
      <vt:lpstr>revtype14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dc:creator>
  <cp:lastModifiedBy>rw</cp:lastModifiedBy>
  <cp:lastPrinted>2020-08-15T01:15:34Z</cp:lastPrinted>
  <dcterms:created xsi:type="dcterms:W3CDTF">2002-04-16T15:57:33Z</dcterms:created>
  <dcterms:modified xsi:type="dcterms:W3CDTF">2020-08-15T01:15:49Z</dcterms:modified>
</cp:coreProperties>
</file>